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BOS\20SpecialSession\Spreadsheets\"/>
    </mc:Choice>
  </mc:AlternateContent>
  <bookViews>
    <workbookView xWindow="0" yWindow="0" windowWidth="19200" windowHeight="7050"/>
  </bookViews>
  <sheets>
    <sheet name="Summary of Operating Amendments" sheetId="2" r:id="rId1"/>
    <sheet name="Summary of Capital Amendments" sheetId="1" r:id="rId2"/>
  </sheets>
  <externalReferences>
    <externalReference r:id="rId3"/>
  </externalReferences>
  <definedNames>
    <definedName name="AgencyOptionName">[1]Parameters!$B$32</definedName>
    <definedName name="AgyChosen">[1]Parameters!$B$17</definedName>
    <definedName name="AgyCodeSelected">'[1]Run Option and Filters'!$C$7</definedName>
    <definedName name="AnalystChosen">[1]Parameters!$B$20</definedName>
    <definedName name="AnalystOptionName">[1]Parameters!$B$33</definedName>
    <definedName name="Analysts">[1]!AnalystListing[Analyst]</definedName>
    <definedName name="AnalystSelected">'[1]Run Option and Filters'!$C$9</definedName>
    <definedName name="ExternalData_1" localSheetId="1" hidden="1">'Summary of Capital Amendments'!$A$3:$Z$7</definedName>
    <definedName name="ExternalData_1" localSheetId="0" hidden="1">'Summary of Operating Amendments'!$A$3:$S$41</definedName>
    <definedName name="OptionSelected">'[1]Run Option and Filters'!$C$3</definedName>
    <definedName name="Param_Agencies">[1]Parameters!$C$5</definedName>
    <definedName name="Param_ApprovalStatus">[1]Parameters!$C$8</definedName>
    <definedName name="Param_Biennium">[1]Parameters!$C$6</definedName>
    <definedName name="Param_BudgetRound">[1]Parameters!$C$7</definedName>
    <definedName name="Param_DecPackCat">[1]Parameters!$C$10</definedName>
    <definedName name="Param_RequestType">[1]Parameters!$C$9</definedName>
    <definedName name="Param_SliceDice1Cat">[1]Parameters!$C$11</definedName>
    <definedName name="Param_SliceDice1Val">[1]Parameters!$C$12</definedName>
    <definedName name="Param_SliceDice2Cat">[1]Parameters!$C$13</definedName>
    <definedName name="Param_SliceDice2Val">[1]Parameters!$C$14</definedName>
    <definedName name="_xlnm.Print_Titles" localSheetId="0">'Summary of Operating Amendments'!$1:$3</definedName>
    <definedName name="RunOptionsAgency">[1]Parameters!$B$32:$B$36</definedName>
    <definedName name="SecAreaChosen">[1]Parameters!$B$23</definedName>
    <definedName name="SecAreaList">[1]!SecretarialAreaListing[Name]</definedName>
    <definedName name="SecAreaOptionName">[1]Parameters!$B$34</definedName>
    <definedName name="SecAreaSelected">'[1]Run Option and Filters'!$C$10</definedName>
    <definedName name="SectionChosen">[1]Parameters!$B$26</definedName>
    <definedName name="SectionOptionName">[1]Parameters!$B$35</definedName>
    <definedName name="Sections">[1]!SectionListing[Section]</definedName>
    <definedName name="SectionSelected">'[1]Run Option and Filters'!$C$11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42" i="2" l="1"/>
  <c r="R42" i="2"/>
  <c r="Q42" i="2"/>
  <c r="P42" i="2"/>
  <c r="O42" i="2"/>
  <c r="N42" i="2"/>
  <c r="M42" i="2"/>
  <c r="L42" i="2"/>
  <c r="K42" i="2"/>
  <c r="J42" i="2"/>
  <c r="I42" i="2"/>
  <c r="H42" i="2"/>
  <c r="Z8" i="1"/>
  <c r="Y8" i="1"/>
  <c r="X8" i="1"/>
  <c r="W8" i="1"/>
  <c r="V8" i="1"/>
  <c r="U8" i="1"/>
  <c r="T8" i="1"/>
  <c r="S8" i="1"/>
  <c r="R8" i="1"/>
  <c r="Q8" i="1"/>
  <c r="P8" i="1"/>
  <c r="O8" i="1"/>
</calcChain>
</file>

<file path=xl/connections.xml><?xml version="1.0" encoding="utf-8"?>
<connections xmlns="http://schemas.openxmlformats.org/spreadsheetml/2006/main">
  <connection id="1" keepAlive="1" name="Query - CapitalSummary_Output" type="5" refreshedVersion="6" deleted="1" background="1" saveData="1">
    <dbPr connection="" command=""/>
  </connection>
  <connection id="2" keepAlive="1" name="Query - Tbl_SummaryOutput" type="5" refreshedVersion="6" deleted="1" background="1" saveData="1">
    <dbPr connection="" command=""/>
  </connection>
</connections>
</file>

<file path=xl/sharedStrings.xml><?xml version="1.0" encoding="utf-8"?>
<sst xmlns="http://schemas.openxmlformats.org/spreadsheetml/2006/main" count="311" uniqueCount="211">
  <si>
    <t>2020-2022 Biennium Capital Outlay Summary (HB 5005/SB 5015 Introduced Changes)</t>
  </si>
  <si>
    <t>Secretarial Area</t>
  </si>
  <si>
    <t>Sec Area Code</t>
  </si>
  <si>
    <t>Sec Area Sort</t>
  </si>
  <si>
    <t>Agency</t>
  </si>
  <si>
    <t>Agy Sort</t>
  </si>
  <si>
    <t>Agy Code</t>
  </si>
  <si>
    <t>Agency Title</t>
  </si>
  <si>
    <t>Title</t>
  </si>
  <si>
    <t>Item</t>
  </si>
  <si>
    <t>Item Sort</t>
  </si>
  <si>
    <t>Project</t>
  </si>
  <si>
    <t>Project Code</t>
  </si>
  <si>
    <t>Project Title</t>
  </si>
  <si>
    <t>Description</t>
  </si>
  <si>
    <t>2021 GF</t>
  </si>
  <si>
    <t>2021 9c Bonds</t>
  </si>
  <si>
    <t>2021 9d Bonds</t>
  </si>
  <si>
    <t>2021 Tax Supported Bonds</t>
  </si>
  <si>
    <t>2021 Total Bonds</t>
  </si>
  <si>
    <t>2021 Other NGF</t>
  </si>
  <si>
    <t>2022 GF</t>
  </si>
  <si>
    <t>2022 9c Bonds</t>
  </si>
  <si>
    <t>2022 9d Bonds</t>
  </si>
  <si>
    <t>2022 Tax Supported Bonds</t>
  </si>
  <si>
    <t>2022 Total Bonds</t>
  </si>
  <si>
    <t>2022 Other NGF</t>
  </si>
  <si>
    <t>Transportation</t>
  </si>
  <si>
    <t>509: Virginia Commercial Space Flight Authority</t>
  </si>
  <si>
    <t>Virginia Commercial Space Flight Authority</t>
  </si>
  <si>
    <t>Reduce Accomack Regional Airport Hangar Funding</t>
  </si>
  <si>
    <t>C-61.50</t>
  </si>
  <si>
    <t>18504</t>
  </si>
  <si>
    <t>Accomack Regional Airport Hanger</t>
  </si>
  <si>
    <t xml:space="preserve">Removes the general fund amount that was previously unallotted for the Accomack Regional Airport Hangar. (Item C-61.50)_x000D_
_x000D_
</t>
  </si>
  <si>
    <t>Central Appropriations</t>
  </si>
  <si>
    <t>949: Central Capital Outlay</t>
  </si>
  <si>
    <t>Central Capital Outlay</t>
  </si>
  <si>
    <t>Remove General Fund Capital Project Planning Amounts</t>
  </si>
  <si>
    <t>C-66</t>
  </si>
  <si>
    <t>17968: Detail Planning for Capital Projects</t>
  </si>
  <si>
    <t>17968</t>
  </si>
  <si>
    <t>Detail Planning for Capital Projects</t>
  </si>
  <si>
    <t xml:space="preserve">Removes the general fund amounts previously unallotted for capital outlay planning. (Item C-66)_x000D_
_x000D_
</t>
  </si>
  <si>
    <t>Remove Funding Related to the Nimmo Parkway Project</t>
  </si>
  <si>
    <t>C-72.10</t>
  </si>
  <si>
    <t>18505: Virginia Beach Improve Access</t>
  </si>
  <si>
    <t>18505</t>
  </si>
  <si>
    <t>Virginia Beach Improve Access</t>
  </si>
  <si>
    <t xml:space="preserve">Removes general fund amounts previously unallotted for the Nimmo Parkway project. (Item C-72.10)_x000D_
_x000D_
</t>
  </si>
  <si>
    <t>Adjust property options for consideration of a new Juvenile Correctional Center in Central Virginia</t>
  </si>
  <si>
    <t xml:space="preserve">Provides language to include consideration of state property along Old Bon Air Road in the options to be considered for a new Juvenile Correctional Center to be located in Central Virginia. This property was previously excluded from the options to be considered for such a facility pursuant to Item C-47 F.3. of Chapter 1283, 2020 Acts of Assembly. (Item C-76.10)_x000D_
_x000D_
</t>
  </si>
  <si>
    <t>C-76.10</t>
  </si>
  <si>
    <t>Total</t>
  </si>
  <si>
    <t>18504: Accomack Regional Airport Hangar</t>
  </si>
  <si>
    <t>Language Only</t>
  </si>
  <si>
    <t>Summary of Operating Budget Amendments - HB 5005 / SB 5015 Introduced</t>
  </si>
  <si>
    <t>2020-22 GF</t>
  </si>
  <si>
    <t>2021 NGF</t>
  </si>
  <si>
    <t>2022 NGF</t>
  </si>
  <si>
    <t>2020-22 NGF</t>
  </si>
  <si>
    <t>2021 GF Pos</t>
  </si>
  <si>
    <t>2022 GF Pos</t>
  </si>
  <si>
    <t>2021 NGF Pos</t>
  </si>
  <si>
    <t>2022 NGF Pos</t>
  </si>
  <si>
    <t>2021 Pos</t>
  </si>
  <si>
    <t>2022 Pos</t>
  </si>
  <si>
    <t>Judicial</t>
  </si>
  <si>
    <t>115</t>
  </si>
  <si>
    <t>Juvenile and Domestic Relations District Courts (115)</t>
  </si>
  <si>
    <t>Juvenile and Domestic Relations District Courts</t>
  </si>
  <si>
    <t xml:space="preserve">Language only amendment permitting the waiving of ceremonial requirements of juvenile licensing </t>
  </si>
  <si>
    <t xml:space="preserve">Adds language allowing judges to waive ceremonial licensing requirements. (Item 43)_x000D_
</t>
  </si>
  <si>
    <t>Executive Offices</t>
  </si>
  <si>
    <t>121</t>
  </si>
  <si>
    <t>Office of the Governor (121)</t>
  </si>
  <si>
    <t>Office of the Governor</t>
  </si>
  <si>
    <t>Provide additional funding for the Office of Diversity, Equity, and Inclusion</t>
  </si>
  <si>
    <t xml:space="preserve">Provides funding to the Office of Diversity, Equity, and Inclusion to expand the Commonwealth's membership in the Government Alliance on Race and Equity, provide for a Diversity strategic plan contractor, and to provide racial equity training for cabinet members, agency heads and college presidents. (Item 52)_x000D_
</t>
  </si>
  <si>
    <t>Administration</t>
  </si>
  <si>
    <t>194</t>
  </si>
  <si>
    <t>Department of General Services (194)</t>
  </si>
  <si>
    <t>Department of General Services</t>
  </si>
  <si>
    <t>Removal of the Robert E. Lee Monument in Richmond</t>
  </si>
  <si>
    <t xml:space="preserve">Provides funding for the removal of the Robert E. Lee Monument in Richmond, Virginia. (Item 79)_x000D_
</t>
  </si>
  <si>
    <t>132</t>
  </si>
  <si>
    <t>Department of Elections (132)</t>
  </si>
  <si>
    <t>Department of Elections</t>
  </si>
  <si>
    <t>Provide absentee ballot language provisions</t>
  </si>
  <si>
    <t xml:space="preserve">Provides language to clarify procedures for handling absentee ballots that have errors or other issues and additional language clarifying absentee ballot drop-off procedures. (Item 86)_x000D_
</t>
  </si>
  <si>
    <t>Provide prepaid postage to return absentee ballots for the November 2020 election</t>
  </si>
  <si>
    <t xml:space="preserve">Provides funding to reimburse localities for prepaid postage for voters to return absentee ballots for the November 2020 general election. (Item 86)_x000D_
</t>
  </si>
  <si>
    <t>Commerce and Trade</t>
  </si>
  <si>
    <t>165</t>
  </si>
  <si>
    <t>Department of Housing and Community Development (165)</t>
  </si>
  <si>
    <t>Department of Housing and Community Development</t>
  </si>
  <si>
    <t>Increase funding for the Virginia Housing Trust Fund</t>
  </si>
  <si>
    <t xml:space="preserve">Provides additional general fund support to the Virginia Housing Trust Fund in the first year, bringing total state support for the trust fund to $55.0 million in FY 2021 and $30.0 million in FY 2022. (Item 113)_x000D_
</t>
  </si>
  <si>
    <t>Increase support for the Virginia Telecommunication Initiative (VATI) for broadband deployment</t>
  </si>
  <si>
    <t xml:space="preserve">Provides additional appropriation for the Virginia Telecommunication Initiative (VATI) in the first year bringing total state support for the program to $49.7 million in FY 2021 and $34.7 million in FY 2022.  VATI is a grant program supporting broadband deployment in the Commonwealth. (Item 114)_x000D_
</t>
  </si>
  <si>
    <t>Education</t>
  </si>
  <si>
    <t>197</t>
  </si>
  <si>
    <t>Direct Aid to Public Education (197)</t>
  </si>
  <si>
    <t>Direct Aid to Public Education</t>
  </si>
  <si>
    <t>Support Virginia Preschool Initiative with Temporary Assistance for Needy Families (TANF) funds</t>
  </si>
  <si>
    <t xml:space="preserve">Supplants $16.6 million in general fund appropriation with federal Temporary Assistance for Needy Families (TANF) funds to support at-risk students participating in the Virginia Preschool Initiative (VPI). Transfers the $16.6 million in general fund support to the Virginia Department of Social Services (DSS) to support child care for school-age children.  A companion amendment in DSS utilizes uncommitted Child Care and Development Block Grant (CCDBG) federal funds to cover the TANF funding used for VPI. The CCDBG funding cannot be used for VPI.  (Item 145)_x000D_
</t>
  </si>
  <si>
    <t>Update sales tax revenues for public education</t>
  </si>
  <si>
    <t xml:space="preserve">Updates funding provided to local school divisions based on the latest sales tax projections provided by the Department of Taxation. (Item 145)_x000D_
</t>
  </si>
  <si>
    <t>Finance</t>
  </si>
  <si>
    <t>162</t>
  </si>
  <si>
    <t>Department of Accounts Transfer Payments (162)</t>
  </si>
  <si>
    <t>Department of Accounts Transfer Payments</t>
  </si>
  <si>
    <t>Appropriate future mandatory Revenue Stabilization Fund deposit</t>
  </si>
  <si>
    <t xml:space="preserve">Appropriates amounts estimated to be required for a future mandatory deposit to the Revenue Stabilization Fund. (Item 274)_x000D_
</t>
  </si>
  <si>
    <t>161</t>
  </si>
  <si>
    <t>Department of Taxation (161)</t>
  </si>
  <si>
    <t>Department of Taxation</t>
  </si>
  <si>
    <t>Adjust Land Preservation Tax Credit limit sunset date</t>
  </si>
  <si>
    <t xml:space="preserve">This amendment makes a technical language change in § 3-5.19 (Land Preservation Tax Credit Claimed) to extend the sunset date regarding the limit on the amount of land preservation tax credit that may be claimed by individual taxpayers per year. (§ 3-5.19)_x000D_
</t>
  </si>
  <si>
    <t>Establish Wayfair-type Nexus standards on Other Tobacco Products Remote Sellers</t>
  </si>
  <si>
    <t xml:space="preserve">Modifies language in § 3-5.21 (Cigarette Tax, Tobacco Products Tax and Tax on Liquid Nicotine) to apply the Wayfair nexus standard for remote sellers under Retail Sales and Use Tax to Distributors under the Tobacco Products Tax. (§ 3-5.21)_x000D_
</t>
  </si>
  <si>
    <t>Implement tobacco products tax on heated tobacco products</t>
  </si>
  <si>
    <t xml:space="preserve">Modifies language in § 3-5.21 (Cigarette Tax, Tobacco Products Tax and Tax on Liquid Nicotine) to implement the tobacco products tax pursuant to § 58.1-1021.02 of the Code of Virginia to heated tobacco products. Heated tobacco products would be taxed at a rate of 2.25 cents per stick beginning January 1, 2021. Additional language under Item 282 allows the Department of Taxation to recover administrative costs of implementing this tax from tobacco products tax revenue. (Item 282 and § 3-5.21)_x000D_
</t>
  </si>
  <si>
    <t>Health and Human Resources</t>
  </si>
  <si>
    <t>602</t>
  </si>
  <si>
    <t>Department of Medical Assistance Services (602)</t>
  </si>
  <si>
    <t>Department of Medical Assistance Services</t>
  </si>
  <si>
    <t>Account for enhanced federal medical assistance percentage</t>
  </si>
  <si>
    <t xml:space="preserve">Accounts for the impact of Virginia receiving enhanced (by 6.2 percent) federal medical assistance percentage (EFMAP) for Medicaid and children's health care programs.  The amounts reflect the latest DMAS estimates based on receiving EFMAP through December 31, 2020.  This amendment also provides the necessary federal appropriation. (Items 312, 313, and 315)_x000D_
</t>
  </si>
  <si>
    <t xml:space="preserve">Fund federal Medicaid continuation of coverage requirement </t>
  </si>
  <si>
    <t xml:space="preserve">Funds the impact of the federal continuation of coverage requirement as required by the Families First Coronavirus Response Act (H.R. 6201).  The amounts reflect the latest DMAS estimates for the additional cost to Medicaid and children's health care programs through October 31, 2020. (Items 312, 313, and 315)_x000D_
</t>
  </si>
  <si>
    <t>765</t>
  </si>
  <si>
    <t>Department of Social Services (765)</t>
  </si>
  <si>
    <t>Department of Social Services</t>
  </si>
  <si>
    <t>Contract with local partners to increase capacity for in-person child care for school-aged children</t>
  </si>
  <si>
    <t xml:space="preserve">Transfers federal Temporary Assistance for Needy Families (TANF) funds from the Department of Social Services (DSS) to Direct Aid to Public Education to support the Virginia Preschool Initiative in FY 2021. A like amount of general fund support is transferred from Direct Aid to Public Education to DSS to address the critical need for in-person child care access for families of school-aged children. Funding from the Child Care Development Fund (CCDF) block grant balances is appropriated to back-fill the TANF funding at DSS, in order to allow those child care-related services to continue uninterrupted. Budget language is modified to allow centers serving families in need of in-person care to be exempt from licensure. (Items 350 and 357)_x000D_
</t>
  </si>
  <si>
    <t>One-time payment to TANF Unemployed Parent program participants</t>
  </si>
  <si>
    <t xml:space="preserve">Funds a one-time payment to Temporary Assistance for Needy Families Unemployed Parents (TANF UP) program participants that is equivalent to 15 percent of the monthly benefit payment for four months. (Item 350)_x000D_
</t>
  </si>
  <si>
    <t>Provide funding to food banks for emergency food supply packages</t>
  </si>
  <si>
    <t xml:space="preserve">Provides funding to build capacity in the emergency food supply package program provided by food banks and other non-profits as a low-touch, convenient way to address food shortages during fall 2020 and winter 2021. (Item 356)_x000D_
</t>
  </si>
  <si>
    <t>Provide household food benefit to families with children in Head Start</t>
  </si>
  <si>
    <t xml:space="preserve">Provides a one-time benefit payment from the Temporary Assistance for Needy Families (TANF) block grant to qualifying families with children in Head Start who did not receive the federal Pandemic-EBT food benefit payment for school-aged children. (Items 349 and 359)_x000D_
</t>
  </si>
  <si>
    <t>Reduce general fund appropriation for foster care and adoption to account for enhanced FMAP</t>
  </si>
  <si>
    <t xml:space="preserve">Reduces the general fund appropriation and increases the nongeneral fund appropriation for foster care and adoptions to account for the temporary enhanced Federal Medical Assistance Percentage (FMAP) rate. This adjustment has been calculated through December 2020, when the enhanced rate is set to expire. (Item 354)_x000D_
</t>
  </si>
  <si>
    <t>Natural Resources</t>
  </si>
  <si>
    <t>183</t>
  </si>
  <si>
    <t>Secretary of Natural Resources (183)</t>
  </si>
  <si>
    <t>Secretary of Natural Resources</t>
  </si>
  <si>
    <t>Require a plan to implement a solid waste disposal fee</t>
  </si>
  <si>
    <t xml:space="preserve">Directs the Secretary of Natural Resources, in consultation with the Secretary of Agriculture and Forestry, to study and develop a plan for the implementation of a solid waste disposal fee, and to submit the plan to the Governor and the General Assembly by November 1, 2020. (Item 372)_x000D_
</t>
  </si>
  <si>
    <t>199</t>
  </si>
  <si>
    <t>Department of Conservation and Recreation (199)</t>
  </si>
  <si>
    <t>Department of Conservation and Recreation</t>
  </si>
  <si>
    <t>Directs the required deposit to the Water Quality Improvement Fund from the FY 2020 discretionary year-end general fund balances.</t>
  </si>
  <si>
    <t xml:space="preserve">Directs the required deposit to the Water Quality Improvement Fund from the FY 2020 discretionary year-end general fund balances. (Item 373)_x000D_
</t>
  </si>
  <si>
    <t>Modify line of credit language</t>
  </si>
  <si>
    <t xml:space="preserve">Modifies language in § 3-2.03 (Lines of Credit) to allow for the use of the agency's existing line of credit for the continued development of the coastal master plan, including use of a consultant to assist in the plan's development. Language also requires that any use of the line of credit for this purpose be repaid from revenues generated by the Commonwealth's participation in the sale of allowances through the Regional Greenhouse Gas Initiative. (§ 3-2.03)_x000D_
</t>
  </si>
  <si>
    <t>440</t>
  </si>
  <si>
    <t>Department of Environmental Quality (440)</t>
  </si>
  <si>
    <t>Department of Environmental Quality</t>
  </si>
  <si>
    <t xml:space="preserve">Continue the Water Quality Enhancement Fee </t>
  </si>
  <si>
    <t xml:space="preserve">Budget language continues the Water Quality Enhancement Fee. Also, directs the Department of Environmental Quality (DEQ) to convene a group of stakeholders to produce recommendations by November 1, 2020, for the Governor and General Assembly to improve the long-term sustainability of the fee and DEQ's oversight of nutrient credit use in Virginia. (Item 377)_x000D_
</t>
  </si>
  <si>
    <t>Public Safety and Homeland Security</t>
  </si>
  <si>
    <t>140</t>
  </si>
  <si>
    <t>Department of Criminal Justice Services (140)</t>
  </si>
  <si>
    <t>Department of Criminal Justice Services</t>
  </si>
  <si>
    <t>Provide funding for proposed legislation related to law-enforcement civilian review panels</t>
  </si>
  <si>
    <t xml:space="preserve">Provides one-time funding to support proposed legislation related to law-enforcement civilian review panels. (Item 403)_x000D_
</t>
  </si>
  <si>
    <t>Provide funding for proposed legislation related to the decertification of law-enforcement officers</t>
  </si>
  <si>
    <t xml:space="preserve">Provides funding and two positions to support proposed legislation related to the decertification of law-enforcement officers. (Item 403)_x000D_
</t>
  </si>
  <si>
    <t>Provide funding for proposed legislation related to the development of a statewide officer database</t>
  </si>
  <si>
    <t xml:space="preserve">Provides funding to support proposed legislation to develop a statewide officer database for purposes of sharing information between law-enforcement agencies. (Item 403)_x000D_
</t>
  </si>
  <si>
    <t>Provide funding for proposed legislation related to the expansion of the decertification process of  law-enforcement personnel</t>
  </si>
  <si>
    <t xml:space="preserve">Provides funding and one position to support proposed legislation related to the expansion of the decertification process of law-enforcement personnel. (Item 403)_x000D_
</t>
  </si>
  <si>
    <t>Provide funding for proposed legislation to establish statewide mandatory minimum training standards for law–enforcement training academies</t>
  </si>
  <si>
    <t xml:space="preserve">Provides funding and five positions to support proposed legislation to establish statewide mandatory minimum training standards for law–enforcement training academies. (Item 403)_x000D_
</t>
  </si>
  <si>
    <t>156</t>
  </si>
  <si>
    <t>Department of State Police (156)</t>
  </si>
  <si>
    <t>Department of State Police</t>
  </si>
  <si>
    <t>Provide funding for proposed legislation related to law enforcement officer minimum training standard</t>
  </si>
  <si>
    <t xml:space="preserve">Provides $500,000 the first year to support proposed legislation in the 2020 Special Session I of the General Assembly related to law enforcement officer training curriculum. (Item 427)_x000D_
</t>
  </si>
  <si>
    <t>186</t>
  </si>
  <si>
    <t>Secretary of Transportation (186)</t>
  </si>
  <si>
    <t>Secretary of Transportation</t>
  </si>
  <si>
    <t>Provide flexibility for CTB to cash flow projects</t>
  </si>
  <si>
    <t xml:space="preserve">Adds language giving flexibility to the Commonwealth Transportation Board (CTB) to move and manage the cash supporting transportation projects to minimize the number of projects that need to be stopped due to declining transportation revenues. (Item 430)_x000D_
</t>
  </si>
  <si>
    <t>154</t>
  </si>
  <si>
    <t>Department of Motor Vehicles (154)</t>
  </si>
  <si>
    <t>Department of Motor Vehicles</t>
  </si>
  <si>
    <t>Modify Department of Motor Vehicles emergency powers</t>
  </si>
  <si>
    <t xml:space="preserve">Provides the Department of Motor Vehicles' (DMV) Commissioner flexibility to allow customers to retain valid DMV-issued identification credentials and authorizations to operate a motor vehicle when a declared state of emergency makes renewing or obtaining new credentials or authorization difficult or impossible. (Item 436)_x000D_
</t>
  </si>
  <si>
    <t>505</t>
  </si>
  <si>
    <t>Department of Rail and Public Transportation (505)</t>
  </si>
  <si>
    <t>Department of Rail and Public Transportation</t>
  </si>
  <si>
    <t>Allow DRPT to manage Rail Authority until staff hired</t>
  </si>
  <si>
    <t xml:space="preserve">Allows the Department of Rail and Public Transportation (DRPT) to manage the affairs of the newly created Virginia Rail Authority until the Authority is able to have a functioning board, hire an executive director and supporting staff, and function independently. (Item 443)_x000D_
</t>
  </si>
  <si>
    <t>Maintain operating budget of DRPT at FY2020 levels</t>
  </si>
  <si>
    <t xml:space="preserve">Allows the Commonwealth Transportation Board to maintain the Department of Rail and Public Transportation’s (DRPT) operating budget at FY2020 levels.  Otherwise, given declining transportation revenues due to the COVID-19 emergency, the agency's operating budget could decline, making it difficult for the agency to manage the many public transportation projects it has to address. (Item 444)_x000D_
</t>
  </si>
  <si>
    <t>995</t>
  </si>
  <si>
    <t>Central Appropriations (995)</t>
  </si>
  <si>
    <t>Convert agency unallotment actions to budget reductions</t>
  </si>
  <si>
    <t xml:space="preserve">Converts certain Chapter 1289 operating budget unallotment actions to reductions to be transferred from applicable agency budgets. (Item 482.20)_x000D_
</t>
  </si>
  <si>
    <t>General Provisions</t>
  </si>
  <si>
    <t>30</t>
  </si>
  <si>
    <t>General Provisions (30)</t>
  </si>
  <si>
    <t>Authorize memorandum of understanding with U.S. Forest Service</t>
  </si>
  <si>
    <t xml:space="preserve">Amends language in § 4-5.07 (Lease, License or Use Agreements) to authorize the Governor to enter into a memorandum of understanding with the U.S. Forest Service regarding permits, rights of way, and other legal constructs which impact various state capital and transportation projects. (§ 4-5.07)_x000D_
</t>
  </si>
  <si>
    <t>Implement temporary moratorium on evictions</t>
  </si>
  <si>
    <t xml:space="preserve">Provides language in Enactment 8 to implement a temporary moratorium on evictions with certain exceptions until after April 30, 2021. Language also establishes the requirement for landlords to offer tenants the right to enter into a repayment plan for past due accounts. (Enactment 8)_x000D_
</t>
  </si>
  <si>
    <t>Implement temporary moratorium on utility disconnections</t>
  </si>
  <si>
    <t xml:space="preserve">Provides language in Enactment 7 to prohibit utility disconnections until at least 60 days after the end of a state of emergency declared by the Governor pursuant to § 44-146.17 of the Code of Virginia in response to a communicable disease of public health threat. Language also establishes the requirement for electric companies, natural gas suppliers, and water service providers to offer customers the right to enter into a repayment plan for past due accounts. (Enactment 7)_x000D_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</si>
</sst>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_);[Red]\(&quot;$&quot;#,##0\)"/>
  </numFmts>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1" fillId="0" borderId="0" xfId="0" applyFont="1"/>
    <xf numFmtId="0" fontId="0" fillId="0" borderId="0" xfId="0" applyNumberFormat="1" applyAlignment="1">
      <alignment horizontal="center" vertical="top" wrapText="1"/>
    </xf>
    <xf numFmtId="0" fontId="0" fillId="0" borderId="0" xfId="0" applyNumberFormat="1" applyAlignment="1">
      <alignment vertical="top" wrapText="1"/>
    </xf>
    <xf numFmtId="0" fontId="0" fillId="0" borderId="0" xfId="0" applyNumberFormat="1" applyAlignment="1">
      <alignment horizontal="center" vertical="top"/>
    </xf>
    <xf numFmtId="0" fontId="0" fillId="0" borderId="0" xfId="0" applyNumberFormat="1" applyAlignment="1">
      <alignment vertical="top"/>
    </xf>
    <xf numFmtId="6" fontId="0" fillId="0" borderId="0" xfId="0" applyNumberFormat="1" applyAlignment="1">
      <alignment vertical="top"/>
    </xf>
    <xf numFmtId="2" fontId="0" fillId="0" borderId="0" xfId="0" applyNumberFormat="1" applyAlignment="1">
      <alignment vertical="top"/>
    </xf>
  </cellXfs>
  <cellStyles count="1">
    <cellStyle name="Normal" xfId="0" builtinId="0"/>
  </cellStyles>
  <dxfs count="110">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0" formatCode="General"/>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numFmt numFmtId="0" formatCode="General"/>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numFmt numFmtId="0" formatCode="General"/>
      <alignment horizontal="center" vertical="top" textRotation="0" wrapText="0" indent="0" justifyLastLine="0" shrinkToFit="0" readingOrder="0"/>
    </dxf>
    <dxf>
      <numFmt numFmtId="0" formatCode="General"/>
      <alignment horizontal="center" vertical="top" textRotation="0" wrapText="0" indent="0" justifyLastLine="0" shrinkToFit="0" readingOrder="0"/>
    </dxf>
    <dxf>
      <numFmt numFmtId="0" formatCode="General"/>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numFmt numFmtId="0" formatCode="General"/>
      <alignment horizontal="center" vertical="top" textRotation="0" wrapText="0" indent="0" justifyLastLine="0" shrinkToFit="0" readingOrder="0"/>
    </dxf>
    <dxf>
      <numFmt numFmtId="0" formatCode="General"/>
      <alignment horizontal="center" vertical="top" textRotation="0" wrapText="0" indent="0" justifyLastLine="0" shrinkToFit="0" readingOrder="0"/>
    </dxf>
    <dxf>
      <numFmt numFmtId="0" formatCode="General"/>
      <alignment horizontal="center" vertical="top" textRotation="0" wrapText="0" indent="0" justifyLastLine="0" shrinkToFit="0" readingOrder="0"/>
    </dxf>
    <dxf>
      <numFmt numFmtId="0" formatCode="General"/>
      <alignment horizontal="center" vertical="top" textRotation="0" wrapText="0" indent="0" justifyLastLine="0" shrinkToFit="0" readingOrder="0"/>
    </dxf>
    <dxf>
      <numFmt numFmtId="0" formatCode="General"/>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numFmt numFmtId="0" formatCode="General"/>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numFmt numFmtId="0" formatCode="General"/>
      <alignment horizontal="center" vertical="top" textRotation="0" wrapText="0" indent="0" justifyLastLine="0" shrinkToFit="0" readingOrder="0"/>
    </dxf>
    <dxf>
      <numFmt numFmtId="0" formatCode="General"/>
      <alignment horizontal="center" vertical="top" textRotation="0" wrapText="0" indent="0" justifyLastLine="0" shrinkToFit="0" readingOrder="0"/>
    </dxf>
    <dxf>
      <numFmt numFmtId="0" formatCode="General"/>
      <alignment horizontal="center" vertical="top" textRotation="0" wrapText="0" indent="0" justifyLastLine="0" shrinkToFit="0" readingOrder="0"/>
    </dxf>
    <dxf>
      <numFmt numFmtId="0" formatCode="General"/>
      <alignment horizontal="center" vertical="top" textRotation="0" wrapText="0" indent="0" justifyLastLine="0" shrinkToFit="0" readingOrder="0"/>
    </dxf>
    <dxf>
      <numFmt numFmtId="0" formatCode="General"/>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numFmt numFmtId="0" formatCode="General"/>
      <alignment horizontal="center" vertical="top" textRotation="0" wrapText="0" indent="0" justifyLastLine="0" shrinkToFit="0" readingOrder="0"/>
    </dxf>
    <dxf>
      <numFmt numFmtId="0" formatCode="General"/>
      <alignment horizontal="center" vertical="top" textRotation="0" wrapText="0" indent="0" justifyLastLine="0" shrinkToFit="0" readingOrder="0"/>
    </dxf>
    <dxf>
      <numFmt numFmtId="0" formatCode="General"/>
      <alignment horizontal="center" vertical="top" textRotation="0" wrapText="0" indent="0" justifyLastLine="0" shrinkToFit="0" readingOrder="0"/>
    </dxf>
    <dxf>
      <numFmt numFmtId="0" formatCode="General"/>
      <alignment horizontal="center" vertical="top" textRotation="0" wrapText="0" indent="0" justifyLastLine="0" shrinkToFit="0" readingOrder="0"/>
    </dxf>
    <dxf>
      <numFmt numFmtId="0" formatCode="General"/>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alignment horizontal="general" vertical="top" textRotation="0" indent="0" justifyLastLine="0" shrinkToFit="0" readingOrder="0"/>
    </dxf>
    <dxf>
      <alignment horizontal="center" vertical="top" textRotation="0" wrapText="1" indent="0" justifyLastLine="0" shrinkToFit="0" readingOrder="0"/>
    </dxf>
    <dxf>
      <numFmt numFmtId="2" formatCode="0.00"/>
      <alignment horizontal="general" vertical="top" textRotation="0" wrapText="0" indent="0" justifyLastLine="0" shrinkToFit="0" readingOrder="0"/>
    </dxf>
    <dxf>
      <numFmt numFmtId="2" formatCode="0.00"/>
      <alignment horizontal="general" vertical="top" textRotation="0" wrapText="0" indent="0" justifyLastLine="0" shrinkToFit="0" readingOrder="0"/>
    </dxf>
    <dxf>
      <numFmt numFmtId="2" formatCode="0.00"/>
      <alignment horizontal="general" vertical="top" textRotation="0" wrapText="0" indent="0" justifyLastLine="0" shrinkToFit="0" readingOrder="0"/>
    </dxf>
    <dxf>
      <numFmt numFmtId="2" formatCode="0.00"/>
      <alignment horizontal="general" vertical="top" textRotation="0" wrapText="0" indent="0" justifyLastLine="0" shrinkToFit="0" readingOrder="0"/>
    </dxf>
    <dxf>
      <numFmt numFmtId="2" formatCode="0.00"/>
      <alignment horizontal="general" vertical="top" textRotation="0" wrapText="0" indent="0" justifyLastLine="0" shrinkToFit="0" readingOrder="0"/>
    </dxf>
    <dxf>
      <numFmt numFmtId="2" formatCode="0.00"/>
      <alignment horizontal="general" vertical="top" textRotation="0" wrapText="0" indent="0" justifyLastLine="0" shrinkToFit="0" readingOrder="0"/>
    </dxf>
    <dxf>
      <numFmt numFmtId="2" formatCode="0.00"/>
      <alignment horizontal="general" vertical="top" textRotation="0" wrapText="0" indent="0" justifyLastLine="0" shrinkToFit="0" readingOrder="0"/>
    </dxf>
    <dxf>
      <numFmt numFmtId="2" formatCode="0.00"/>
      <alignment horizontal="general" vertical="top" textRotation="0" wrapText="0" indent="0" justifyLastLine="0" shrinkToFit="0" readingOrder="0"/>
    </dxf>
    <dxf>
      <numFmt numFmtId="2" formatCode="0.00"/>
      <alignment horizontal="general" vertical="top" textRotation="0" wrapText="0" indent="0" justifyLastLine="0" shrinkToFit="0" readingOrder="0"/>
    </dxf>
    <dxf>
      <numFmt numFmtId="2" formatCode="0.00"/>
      <alignment horizontal="general" vertical="top" textRotation="0" wrapText="0" indent="0" justifyLastLine="0" shrinkToFit="0" readingOrder="0"/>
    </dxf>
    <dxf>
      <numFmt numFmtId="2" formatCode="0.00"/>
      <alignment horizontal="general" vertical="top" textRotation="0" wrapText="0" indent="0" justifyLastLine="0" shrinkToFit="0" readingOrder="0"/>
    </dxf>
    <dxf>
      <numFmt numFmtId="2" formatCode="0.0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0" formatCode="General"/>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numFmt numFmtId="0" formatCode="General"/>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numFmt numFmtId="0" formatCode="General"/>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numFmt numFmtId="0" formatCode="General"/>
      <alignment horizontal="center" vertical="top" textRotation="0" wrapText="0" indent="0" justifyLastLine="0" shrinkToFit="0" readingOrder="0"/>
    </dxf>
    <dxf>
      <numFmt numFmtId="0" formatCode="General"/>
      <alignment horizontal="center" vertical="top" textRotation="0" wrapText="0" indent="0" justifyLastLine="0" shrinkToFit="0" readingOrder="0"/>
    </dxf>
    <dxf>
      <numFmt numFmtId="0" formatCode="General"/>
      <alignment horizontal="center" vertical="top" textRotation="0" wrapText="0" indent="0" justifyLastLine="0" shrinkToFit="0" readingOrder="0"/>
    </dxf>
    <dxf>
      <numFmt numFmtId="0" formatCode="General"/>
      <alignment horizontal="center" vertical="top" textRotation="0" wrapText="0" indent="0" justifyLastLine="0" shrinkToFit="0" readingOrder="0"/>
    </dxf>
    <dxf>
      <numFmt numFmtId="0" formatCode="General"/>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alignment horizontal="general" vertical="top" textRotation="0" wrapText="0" indent="0" justifyLastLine="0" shrinkToFit="0" readingOrder="0"/>
    </dxf>
    <dxf>
      <alignment horizontal="center" vertical="top" textRotation="0" wrapText="1" indent="0" justifyLastLine="0" shrinkToFit="0" readingOrder="0"/>
    </dxf>
    <dxf>
      <fill>
        <patternFill patternType="solid">
          <fgColor theme="4" tint="0.79998168889431442"/>
          <bgColor theme="4" tint="0.79998168889431442"/>
        </patternFill>
      </fill>
    </dxf>
    <dxf>
      <fill>
        <patternFill patternType="solid">
          <fgColor theme="4" tint="0.79995117038483843"/>
          <bgColor rgb="FFEEF1F2"/>
        </patternFill>
      </fill>
    </dxf>
    <dxf>
      <font>
        <b/>
        <color theme="1"/>
      </font>
    </dxf>
    <dxf>
      <font>
        <b/>
        <color theme="1"/>
      </font>
    </dxf>
    <dxf>
      <font>
        <b/>
        <color theme="1"/>
      </font>
      <border>
        <top style="double">
          <color theme="4"/>
        </top>
      </border>
    </dxf>
    <dxf>
      <font>
        <b/>
        <color theme="0"/>
      </font>
      <fill>
        <patternFill patternType="solid">
          <fgColor theme="4"/>
          <bgColor rgb="FF78909C"/>
        </patternFill>
      </fill>
      <border>
        <vertical style="thin">
          <color theme="0"/>
        </vertical>
      </border>
    </dxf>
    <dxf>
      <font>
        <color theme="1"/>
      </font>
      <border>
        <left style="thin">
          <color rgb="FF78909C"/>
        </left>
        <right style="thin">
          <color rgb="FF78909C"/>
        </right>
        <top style="thin">
          <color rgb="FF78909C"/>
        </top>
        <bottom style="thin">
          <color rgb="FF78909C"/>
        </bottom>
        <vertical style="thin">
          <color rgb="FF78909C"/>
        </vertical>
        <horizontal style="thin">
          <color rgb="FF78909C"/>
        </horizontal>
      </border>
    </dxf>
    <dxf>
      <border>
        <left style="thin">
          <color theme="4"/>
        </left>
      </border>
    </dxf>
    <dxf>
      <border>
        <left style="thin">
          <color theme="4"/>
        </left>
      </border>
    </dxf>
    <dxf>
      <border>
        <top style="thin">
          <color theme="4"/>
        </top>
      </border>
    </dxf>
    <dxf>
      <border>
        <top style="thin">
          <color theme="4"/>
        </top>
      </border>
    </dxf>
    <dxf>
      <font>
        <b/>
        <color theme="1"/>
      </font>
    </dxf>
    <dxf>
      <font>
        <b/>
        <color theme="1"/>
      </font>
    </dxf>
    <dxf>
      <font>
        <b/>
        <color theme="1"/>
      </font>
      <border>
        <top style="double">
          <color theme="4"/>
        </top>
      </border>
    </dxf>
    <dxf>
      <font>
        <b/>
        <color theme="0"/>
      </font>
      <fill>
        <patternFill patternType="solid">
          <fgColor rgb="FF78909C"/>
          <bgColor rgb="FF78909C"/>
        </patternFill>
      </fill>
      <border>
        <vertical style="thin">
          <color theme="0"/>
        </vertical>
      </border>
    </dxf>
    <dxf>
      <font>
        <color theme="1"/>
      </font>
      <border>
        <left style="thin">
          <color rgb="FF78909C"/>
        </left>
        <right style="thin">
          <color rgb="FF78909C"/>
        </right>
        <top style="thin">
          <color rgb="FF78909C"/>
        </top>
        <bottom style="thin">
          <color rgb="FF78909C"/>
        </bottom>
        <vertical style="thin">
          <color rgb="FF78909C"/>
        </vertical>
        <horizontal style="thin">
          <color rgb="FF78909C"/>
        </horizontal>
      </border>
    </dxf>
  </dxfs>
  <tableStyles count="2" defaultTableStyle="TableStyleMedium2" defaultPivotStyle="PivotStyleLight16">
    <tableStyle name="TableStyleLight9 2" pivot="0" count="9">
      <tableStyleElement type="wholeTable" dxfId="109"/>
      <tableStyleElement type="headerRow" dxfId="108"/>
      <tableStyleElement type="totalRow" dxfId="107"/>
      <tableStyleElement type="firstColumn" dxfId="106"/>
      <tableStyleElement type="lastColumn" dxfId="105"/>
      <tableStyleElement type="firstRowStripe" dxfId="104"/>
      <tableStyleElement type="secondRowStripe" dxfId="103"/>
      <tableStyleElement type="firstColumnStripe" dxfId="102"/>
      <tableStyleElement type="secondColumnStripe" dxfId="101"/>
    </tableStyle>
    <tableStyle name="TableStyleMedium2 2 2" pivot="0" count="7">
      <tableStyleElement type="wholeTable" dxfId="100"/>
      <tableStyleElement type="headerRow" dxfId="99"/>
      <tableStyleElement type="totalRow" dxfId="98"/>
      <tableStyleElement type="firstColumn" dxfId="97"/>
      <tableStyleElement type="lastColumn" dxfId="96"/>
      <tableStyleElement type="firstRowStripe" dxfId="95"/>
      <tableStyleElement type="firstColumnStripe" dxfId="9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OS-RO/2019%20Session/Linked_Spreadsheets/Linked_DecPackSummary.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un Option and Filters"/>
      <sheetName val="Parameters"/>
      <sheetName val="SummaryListing"/>
      <sheetName val="Rename_Columns"/>
      <sheetName val="SecretarialAreas"/>
      <sheetName val="AgencyListing"/>
      <sheetName val="AgencyListingWithAssignments"/>
      <sheetName val="Analysts"/>
      <sheetName val="Sections"/>
      <sheetName val="Linked_DecPackSummary"/>
    </sheetNames>
    <sheetDataSet>
      <sheetData sheetId="0">
        <row r="3">
          <cell r="C3" t="str">
            <v>Option 5: Statewide</v>
          </cell>
        </row>
        <row r="7">
          <cell r="C7">
            <v>995</v>
          </cell>
        </row>
        <row r="9">
          <cell r="C9" t="str">
            <v>Kelly Richards (PS)</v>
          </cell>
        </row>
        <row r="10">
          <cell r="C10" t="str">
            <v>Finance</v>
          </cell>
        </row>
        <row r="11">
          <cell r="C11" t="str">
            <v>Budget Operations</v>
          </cell>
        </row>
      </sheetData>
      <sheetData sheetId="1">
        <row r="5">
          <cell r="C5" t="str">
            <v>'All'</v>
          </cell>
        </row>
        <row r="6">
          <cell r="C6" t="str">
            <v>'6'</v>
          </cell>
        </row>
        <row r="7">
          <cell r="C7" t="str">
            <v>'2'</v>
          </cell>
        </row>
        <row r="8">
          <cell r="C8" t="str">
            <v>'1,2,3'</v>
          </cell>
        </row>
        <row r="9">
          <cell r="C9" t="str">
            <v>'4'</v>
          </cell>
        </row>
        <row r="10">
          <cell r="C10" t="str">
            <v>'0'</v>
          </cell>
        </row>
        <row r="11">
          <cell r="C11" t="str">
            <v>'not filtered'</v>
          </cell>
        </row>
        <row r="12">
          <cell r="C12" t="str">
            <v>NULL</v>
          </cell>
        </row>
        <row r="13">
          <cell r="C13" t="str">
            <v>'not filtered'</v>
          </cell>
        </row>
        <row r="14">
          <cell r="C14" t="str">
            <v>NULL</v>
          </cell>
        </row>
        <row r="17">
          <cell r="B17">
            <v>995</v>
          </cell>
        </row>
        <row r="20">
          <cell r="B20" t="str">
            <v>187,799,127</v>
          </cell>
        </row>
        <row r="23">
          <cell r="B23" t="str">
            <v>972,993,994,996,997,998,164,190,151,162,122,161,152,155,987</v>
          </cell>
        </row>
        <row r="26">
          <cell r="B26" t="str">
            <v>141,133,871,858,820,842,836,874,870,877,863,413,860,145,961,143,109,107,31,845,101,100,837,847,971,118,108,834,840,921,859,862,865,844,864,875,867,110,876,872,102,119,330,839,142,105,121,147,166,995,986,30</v>
          </cell>
        </row>
        <row r="32">
          <cell r="B32" t="str">
            <v>Option 1: One specific agency</v>
          </cell>
        </row>
        <row r="33">
          <cell r="B33" t="str">
            <v>Option 2: All agencies for one analyst</v>
          </cell>
        </row>
        <row r="34">
          <cell r="B34" t="str">
            <v>Option 3: All agencies for one secretarial area</v>
          </cell>
        </row>
        <row r="35">
          <cell r="B35" t="str">
            <v>Option 4: All agencies for one section</v>
          </cell>
        </row>
        <row r="36">
          <cell r="B36" t="str">
            <v>Option 5: Statewide</v>
          </cell>
        </row>
      </sheetData>
      <sheetData sheetId="2" refreshError="1"/>
      <sheetData sheetId="3" refreshError="1"/>
      <sheetData sheetId="4"/>
      <sheetData sheetId="5" refreshError="1"/>
      <sheetData sheetId="6" refreshError="1"/>
      <sheetData sheetId="7"/>
      <sheetData sheetId="8"/>
      <sheetData sheetId="9" refreshError="1"/>
    </sheetDataSet>
  </externalBook>
</externalLink>
</file>

<file path=xl/queryTables/queryTable1.xml><?xml version="1.0" encoding="utf-8"?>
<queryTable xmlns="http://schemas.openxmlformats.org/spreadsheetml/2006/main" name="ExternalData_1" adjustColumnWidth="0" connectionId="2" autoFormatId="16" applyNumberFormats="0" applyBorderFormats="0" applyFontFormats="1" applyPatternFormats="1" applyAlignmentFormats="0" applyWidthHeightFormats="0">
  <queryTableRefresh nextId="46">
    <queryTableFields count="19">
      <queryTableField id="1" name="Secretarial Area" tableColumnId="91"/>
      <queryTableField id="2" name="Sec Area Code" tableColumnId="92"/>
      <queryTableField id="3" name="Agy Code" tableColumnId="93"/>
      <queryTableField id="4" name="Agency" tableColumnId="94"/>
      <queryTableField id="5" name="Agency Title" tableColumnId="95"/>
      <queryTableField id="10" name="Title" tableColumnId="100"/>
      <queryTableField id="12" name="Description" tableColumnId="102"/>
      <queryTableField id="13" name="2021 GF" tableColumnId="103"/>
      <queryTableField id="14" name="2022 GF" tableColumnId="104"/>
      <queryTableField id="15" name="2020-22 GF" tableColumnId="105"/>
      <queryTableField id="16" name="2021 NGF" tableColumnId="106"/>
      <queryTableField id="17" name="2022 NGF" tableColumnId="107"/>
      <queryTableField id="18" name="2020-22 NGF" tableColumnId="108"/>
      <queryTableField id="19" name="2021 GF Pos" tableColumnId="109"/>
      <queryTableField id="20" name="2022 GF Pos" tableColumnId="110"/>
      <queryTableField id="21" name="2021 NGF Pos" tableColumnId="111"/>
      <queryTableField id="22" name="2022 NGF Pos" tableColumnId="112"/>
      <queryTableField id="23" name="2021 Pos" tableColumnId="113"/>
      <queryTableField id="24" name="2022 Pos" tableColumnId="114"/>
    </queryTableFields>
    <queryTableDeletedFields count="26">
      <deletedField name="Index"/>
      <deletedField name="Biennium"/>
      <deletedField name="Budget Round"/>
      <deletedField name="Request Type Group"/>
      <deletedField name="Amendment Category"/>
      <deletedField name="Decision Maker Review"/>
      <deletedField name="Pre-Screen"/>
      <deletedField name="DPB Recommendation Status"/>
      <deletedField name="Budget Screen"/>
      <deletedField name="Specialty Category"/>
      <deletedField name="Budget Theme"/>
      <deletedField name="Budget Area"/>
      <deletedField name="Sub-Theme"/>
      <deletedField name="Source of Proposal"/>
      <deletedField name="Region"/>
      <deletedField name="Savings Type"/>
      <deletedField name="DPB Decision Package Category"/>
      <deletedField name="Priorities of the Governor"/>
      <deletedField name="Resource Changes"/>
      <deletedField name="PR Classification"/>
      <deletedField name="Duration of Year 2 Funding"/>
      <deletedField name="Budget Bill Version"/>
      <deletedField name="Slice Dice 18"/>
      <deletedField name="Slice Dice 19"/>
      <deletedField name="Slice Dice 20"/>
      <deletedField name="Refreshed"/>
    </queryTableDeletedFields>
  </queryTableRefresh>
</queryTable>
</file>

<file path=xl/queryTables/queryTable2.xml><?xml version="1.0" encoding="utf-8"?>
<queryTable xmlns="http://schemas.openxmlformats.org/spreadsheetml/2006/main" name="ExternalData_1" adjustColumnWidth="0" connectionId="1" autoFormatId="16" applyNumberFormats="0" applyBorderFormats="0" applyFontFormats="1" applyPatternFormats="1" applyAlignmentFormats="0" applyWidthHeightFormats="0">
  <queryTableRefresh nextId="29">
    <queryTableFields count="26">
      <queryTableField id="1" name="Secretarial Area" tableColumnId="57"/>
      <queryTableField id="2" name="Sec Area Code" tableColumnId="58"/>
      <queryTableField id="3" name="Sec Area Sort" tableColumnId="59"/>
      <queryTableField id="4" name="Agency" tableColumnId="60"/>
      <queryTableField id="5" name="Agy Sort" tableColumnId="61"/>
      <queryTableField id="6" name="Agy Code" tableColumnId="62"/>
      <queryTableField id="7" name="Agency Title" tableColumnId="63"/>
      <queryTableField id="10" name="Title" tableColumnId="66"/>
      <queryTableField id="11" name="Item" tableColumnId="67"/>
      <queryTableField id="12" name="Item Sort" tableColumnId="68"/>
      <queryTableField id="13" name="Project" tableColumnId="69"/>
      <queryTableField id="14" name="Project Code" tableColumnId="70"/>
      <queryTableField id="15" name="Project Title" tableColumnId="71"/>
      <queryTableField id="16" name="Description" tableColumnId="72"/>
      <queryTableField id="17" name="2021 GF" tableColumnId="73"/>
      <queryTableField id="18" name="2021 9c Bonds" tableColumnId="74"/>
      <queryTableField id="19" name="2021 9d Bonds" tableColumnId="75"/>
      <queryTableField id="20" name="2021 Tax Supported Bonds" tableColumnId="76"/>
      <queryTableField id="21" name="2021 Total Bonds" tableColumnId="77"/>
      <queryTableField id="22" name="2021 Other NGF" tableColumnId="78"/>
      <queryTableField id="23" name="2022 GF" tableColumnId="79"/>
      <queryTableField id="24" name="2022 9c Bonds" tableColumnId="80"/>
      <queryTableField id="25" name="2022 9d Bonds" tableColumnId="81"/>
      <queryTableField id="26" name="2022 Tax Supported Bonds" tableColumnId="82"/>
      <queryTableField id="27" name="2022 Total Bonds" tableColumnId="83"/>
      <queryTableField id="28" name="2022 Other NGF" tableColumnId="84"/>
    </queryTableFields>
    <queryTableDeletedFields count="2">
      <deletedField name="Biennium"/>
      <deletedField name="Budget Round"/>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table1.xml><?xml version="1.0" encoding="utf-8"?>
<table xmlns="http://schemas.openxmlformats.org/spreadsheetml/2006/main" id="2" name="Tbl_SummaryOutput" displayName="Tbl_SummaryOutput" ref="A3:S42" tableType="queryTable" totalsRowCount="1" headerRowDxfId="93" dataDxfId="92">
  <autoFilter ref="A3:S41"/>
  <tableColumns count="19">
    <tableColumn id="91" uniqueName="91" name="Secretarial Area" totalsRowLabel="Total" queryTableFieldId="1" dataDxfId="91" totalsRowDxfId="90"/>
    <tableColumn id="92" uniqueName="92" name="Sec Area Code" queryTableFieldId="2" dataDxfId="89" totalsRowDxfId="88"/>
    <tableColumn id="93" uniqueName="93" name="Agy Code" queryTableFieldId="3" dataDxfId="87" totalsRowDxfId="86"/>
    <tableColumn id="94" uniqueName="94" name="Agency" queryTableFieldId="4" dataDxfId="85" totalsRowDxfId="84"/>
    <tableColumn id="95" uniqueName="95" name="Agency Title" queryTableFieldId="5" dataDxfId="83" totalsRowDxfId="82"/>
    <tableColumn id="100" uniqueName="100" name="Title" queryTableFieldId="10" dataDxfId="81" totalsRowDxfId="80"/>
    <tableColumn id="102" uniqueName="102" name="Description" queryTableFieldId="12" dataDxfId="79" totalsRowDxfId="78"/>
    <tableColumn id="103" uniqueName="103" name="2021 GF" totalsRowFunction="sum" queryTableFieldId="13" dataDxfId="77" totalsRowDxfId="76"/>
    <tableColumn id="104" uniqueName="104" name="2022 GF" totalsRowFunction="sum" queryTableFieldId="14" dataDxfId="75" totalsRowDxfId="74"/>
    <tableColumn id="105" uniqueName="105" name="2020-22 GF" totalsRowFunction="sum" queryTableFieldId="15" dataDxfId="73" totalsRowDxfId="72"/>
    <tableColumn id="106" uniqueName="106" name="2021 NGF" totalsRowFunction="sum" queryTableFieldId="16" dataDxfId="71" totalsRowDxfId="70"/>
    <tableColumn id="107" uniqueName="107" name="2022 NGF" totalsRowFunction="sum" queryTableFieldId="17" dataDxfId="69" totalsRowDxfId="68"/>
    <tableColumn id="108" uniqueName="108" name="2020-22 NGF" totalsRowFunction="sum" queryTableFieldId="18" dataDxfId="67" totalsRowDxfId="66"/>
    <tableColumn id="109" uniqueName="109" name="2021 GF Pos" totalsRowFunction="sum" queryTableFieldId="19" dataDxfId="65" totalsRowDxfId="64"/>
    <tableColumn id="110" uniqueName="110" name="2022 GF Pos" totalsRowFunction="sum" queryTableFieldId="20" dataDxfId="63" totalsRowDxfId="62"/>
    <tableColumn id="111" uniqueName="111" name="2021 NGF Pos" totalsRowFunction="sum" queryTableFieldId="21" dataDxfId="61" totalsRowDxfId="60"/>
    <tableColumn id="112" uniqueName="112" name="2022 NGF Pos" totalsRowFunction="sum" queryTableFieldId="22" dataDxfId="59" totalsRowDxfId="58"/>
    <tableColumn id="113" uniqueName="113" name="2021 Pos" totalsRowFunction="sum" queryTableFieldId="23" dataDxfId="57" totalsRowDxfId="56"/>
    <tableColumn id="114" uniqueName="114" name="2022 Pos" totalsRowFunction="sum" queryTableFieldId="24" dataDxfId="55" totalsRowDxfId="54"/>
  </tableColumns>
  <tableStyleInfo name="TableStyleLight9 2" showFirstColumn="0" showLastColumn="0" showRowStripes="1" showColumnStripes="0"/>
</table>
</file>

<file path=xl/tables/table2.xml><?xml version="1.0" encoding="utf-8"?>
<table xmlns="http://schemas.openxmlformats.org/spreadsheetml/2006/main" id="1" name="CapitalSummary_Output" displayName="CapitalSummary_Output" ref="A3:Z8" tableType="queryTable" totalsRowCount="1" headerRowDxfId="53" dataDxfId="52">
  <autoFilter ref="A3:Z7"/>
  <tableColumns count="26">
    <tableColumn id="57" uniqueName="57" name="Secretarial Area" totalsRowLabel="Total" queryTableFieldId="1" dataDxfId="51" totalsRowDxfId="50"/>
    <tableColumn id="58" uniqueName="58" name="Sec Area Code" queryTableFieldId="2" dataDxfId="49" totalsRowDxfId="48"/>
    <tableColumn id="59" uniqueName="59" name="Sec Area Sort" queryTableFieldId="3" dataDxfId="47" totalsRowDxfId="46"/>
    <tableColumn id="60" uniqueName="60" name="Agency" queryTableFieldId="4" dataDxfId="45" totalsRowDxfId="44"/>
    <tableColumn id="61" uniqueName="61" name="Agy Sort" queryTableFieldId="5" dataDxfId="43" totalsRowDxfId="42"/>
    <tableColumn id="62" uniqueName="62" name="Agy Code" queryTableFieldId="6" dataDxfId="41" totalsRowDxfId="40"/>
    <tableColumn id="63" uniqueName="63" name="Agency Title" queryTableFieldId="7" dataDxfId="39" totalsRowDxfId="38"/>
    <tableColumn id="66" uniqueName="66" name="Title" queryTableFieldId="10" dataDxfId="37" totalsRowDxfId="36"/>
    <tableColumn id="67" uniqueName="67" name="Item" queryTableFieldId="11" dataDxfId="35" totalsRowDxfId="34"/>
    <tableColumn id="68" uniqueName="68" name="Item Sort" queryTableFieldId="12" dataDxfId="33" totalsRowDxfId="32"/>
    <tableColumn id="69" uniqueName="69" name="Project" queryTableFieldId="13" dataDxfId="31" totalsRowDxfId="30"/>
    <tableColumn id="70" uniqueName="70" name="Project Code" queryTableFieldId="14" dataDxfId="29" totalsRowDxfId="28"/>
    <tableColumn id="71" uniqueName="71" name="Project Title" queryTableFieldId="15" dataDxfId="27" totalsRowDxfId="26"/>
    <tableColumn id="72" uniqueName="72" name="Description" queryTableFieldId="16" dataDxfId="25" totalsRowDxfId="24"/>
    <tableColumn id="73" uniqueName="73" name="2021 GF" totalsRowFunction="sum" queryTableFieldId="17" dataDxfId="23" totalsRowDxfId="22"/>
    <tableColumn id="74" uniqueName="74" name="2021 9c Bonds" totalsRowFunction="sum" queryTableFieldId="18" dataDxfId="21" totalsRowDxfId="20"/>
    <tableColumn id="75" uniqueName="75" name="2021 9d Bonds" totalsRowFunction="sum" queryTableFieldId="19" dataDxfId="19" totalsRowDxfId="18"/>
    <tableColumn id="76" uniqueName="76" name="2021 Tax Supported Bonds" totalsRowFunction="sum" queryTableFieldId="20" dataDxfId="17" totalsRowDxfId="16"/>
    <tableColumn id="77" uniqueName="77" name="2021 Total Bonds" totalsRowFunction="sum" queryTableFieldId="21" dataDxfId="15" totalsRowDxfId="14"/>
    <tableColumn id="78" uniqueName="78" name="2021 Other NGF" totalsRowFunction="sum" queryTableFieldId="22" dataDxfId="13" totalsRowDxfId="12"/>
    <tableColumn id="79" uniqueName="79" name="2022 GF" totalsRowFunction="sum" queryTableFieldId="23" dataDxfId="11" totalsRowDxfId="10"/>
    <tableColumn id="80" uniqueName="80" name="2022 9c Bonds" totalsRowFunction="sum" queryTableFieldId="24" dataDxfId="9" totalsRowDxfId="8"/>
    <tableColumn id="81" uniqueName="81" name="2022 9d Bonds" totalsRowFunction="sum" queryTableFieldId="25" dataDxfId="7" totalsRowDxfId="6"/>
    <tableColumn id="82" uniqueName="82" name="2022 Tax Supported Bonds" totalsRowFunction="sum" queryTableFieldId="26" dataDxfId="5" totalsRowDxfId="4"/>
    <tableColumn id="83" uniqueName="83" name="2022 Total Bonds" totalsRowFunction="sum" queryTableFieldId="27" dataDxfId="3" totalsRowDxfId="2"/>
    <tableColumn id="84" uniqueName="84" name="2022 Other NGF" totalsRowFunction="sum" queryTableFieldId="28" dataDxfId="1" totalsRowDxfId="0"/>
  </tableColumns>
  <tableStyleInfo name="TableStyleLight9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2"/>
  <sheetViews>
    <sheetView showGridLines="0" tabSelected="1" workbookViewId="0">
      <pane ySplit="3" topLeftCell="A41" activePane="bottomLeft" state="frozen"/>
      <selection pane="bottomLeft" activeCell="A2" sqref="A2"/>
    </sheetView>
  </sheetViews>
  <sheetFormatPr defaultRowHeight="15" x14ac:dyDescent="0.25"/>
  <cols>
    <col min="1" max="1" width="13.42578125" customWidth="1"/>
    <col min="2" max="2" width="14.85546875" hidden="1" customWidth="1"/>
    <col min="3" max="3" width="10.85546875" hidden="1" customWidth="1"/>
    <col min="4" max="4" width="22.42578125" customWidth="1"/>
    <col min="5" max="5" width="46.42578125" hidden="1" customWidth="1"/>
    <col min="6" max="6" width="26.28515625" customWidth="1"/>
    <col min="7" max="7" width="34.5703125" customWidth="1"/>
    <col min="8" max="8" width="15.140625" customWidth="1"/>
    <col min="9" max="9" width="15.28515625" bestFit="1" customWidth="1"/>
    <col min="10" max="10" width="15.28515625" hidden="1" customWidth="1"/>
    <col min="11" max="12" width="13.140625" customWidth="1"/>
    <col min="13" max="13" width="13.7109375" hidden="1" customWidth="1"/>
    <col min="14" max="17" width="8.85546875" hidden="1" customWidth="1"/>
    <col min="18" max="19" width="8.85546875" customWidth="1"/>
  </cols>
  <sheetData>
    <row r="1" spans="1:19" x14ac:dyDescent="0.25">
      <c r="A1" s="1" t="s">
        <v>56</v>
      </c>
    </row>
    <row r="3" spans="1:19" ht="30" x14ac:dyDescent="0.25">
      <c r="A3" s="2" t="s">
        <v>1</v>
      </c>
      <c r="B3" s="2" t="s">
        <v>2</v>
      </c>
      <c r="C3" s="2" t="s">
        <v>6</v>
      </c>
      <c r="D3" s="2" t="s">
        <v>4</v>
      </c>
      <c r="E3" s="2" t="s">
        <v>7</v>
      </c>
      <c r="F3" s="2" t="s">
        <v>8</v>
      </c>
      <c r="G3" s="2" t="s">
        <v>14</v>
      </c>
      <c r="H3" s="2" t="s">
        <v>15</v>
      </c>
      <c r="I3" s="2" t="s">
        <v>21</v>
      </c>
      <c r="J3" s="2" t="s">
        <v>57</v>
      </c>
      <c r="K3" s="2" t="s">
        <v>58</v>
      </c>
      <c r="L3" s="2" t="s">
        <v>59</v>
      </c>
      <c r="M3" s="2" t="s">
        <v>60</v>
      </c>
      <c r="N3" s="2" t="s">
        <v>61</v>
      </c>
      <c r="O3" s="2" t="s">
        <v>62</v>
      </c>
      <c r="P3" s="2" t="s">
        <v>63</v>
      </c>
      <c r="Q3" s="2" t="s">
        <v>64</v>
      </c>
      <c r="R3" s="2" t="s">
        <v>65</v>
      </c>
      <c r="S3" s="2" t="s">
        <v>66</v>
      </c>
    </row>
    <row r="4" spans="1:19" ht="60" x14ac:dyDescent="0.25">
      <c r="A4" s="3" t="s">
        <v>67</v>
      </c>
      <c r="B4" s="4">
        <v>8</v>
      </c>
      <c r="C4" s="4" t="s">
        <v>68</v>
      </c>
      <c r="D4" s="3" t="s">
        <v>69</v>
      </c>
      <c r="E4" s="5" t="s">
        <v>70</v>
      </c>
      <c r="F4" s="3" t="s">
        <v>71</v>
      </c>
      <c r="G4" s="3" t="s">
        <v>72</v>
      </c>
      <c r="H4" s="6">
        <v>0</v>
      </c>
      <c r="I4" s="6">
        <v>0</v>
      </c>
      <c r="J4" s="6">
        <v>0</v>
      </c>
      <c r="K4" s="6">
        <v>0</v>
      </c>
      <c r="L4" s="6">
        <v>0</v>
      </c>
      <c r="M4" s="6">
        <v>0</v>
      </c>
      <c r="N4" s="7">
        <v>0</v>
      </c>
      <c r="O4" s="7">
        <v>0</v>
      </c>
      <c r="P4" s="7">
        <v>0</v>
      </c>
      <c r="Q4" s="7">
        <v>0</v>
      </c>
      <c r="R4" s="7">
        <v>0</v>
      </c>
      <c r="S4" s="7">
        <v>0</v>
      </c>
    </row>
    <row r="5" spans="1:19" ht="165" x14ac:dyDescent="0.25">
      <c r="A5" s="3" t="s">
        <v>73</v>
      </c>
      <c r="B5" s="4">
        <v>4</v>
      </c>
      <c r="C5" s="4" t="s">
        <v>74</v>
      </c>
      <c r="D5" s="3" t="s">
        <v>75</v>
      </c>
      <c r="E5" s="5" t="s">
        <v>76</v>
      </c>
      <c r="F5" s="3" t="s">
        <v>77</v>
      </c>
      <c r="G5" s="3" t="s">
        <v>78</v>
      </c>
      <c r="H5" s="6">
        <v>300000</v>
      </c>
      <c r="I5" s="6">
        <v>0</v>
      </c>
      <c r="J5" s="6">
        <v>300000</v>
      </c>
      <c r="K5" s="6">
        <v>0</v>
      </c>
      <c r="L5" s="6">
        <v>0</v>
      </c>
      <c r="M5" s="6">
        <v>0</v>
      </c>
      <c r="N5" s="7">
        <v>0</v>
      </c>
      <c r="O5" s="7">
        <v>0</v>
      </c>
      <c r="P5" s="7">
        <v>0</v>
      </c>
      <c r="Q5" s="7">
        <v>0</v>
      </c>
      <c r="R5" s="7">
        <v>0</v>
      </c>
      <c r="S5" s="7">
        <v>0</v>
      </c>
    </row>
    <row r="6" spans="1:19" ht="52.5" customHeight="1" x14ac:dyDescent="0.25">
      <c r="A6" s="3" t="s">
        <v>79</v>
      </c>
      <c r="B6" s="4">
        <v>12</v>
      </c>
      <c r="C6" s="4" t="s">
        <v>80</v>
      </c>
      <c r="D6" s="3" t="s">
        <v>81</v>
      </c>
      <c r="E6" s="5" t="s">
        <v>82</v>
      </c>
      <c r="F6" s="3" t="s">
        <v>83</v>
      </c>
      <c r="G6" s="3" t="s">
        <v>84</v>
      </c>
      <c r="H6" s="6">
        <v>1083000</v>
      </c>
      <c r="I6" s="6">
        <v>0</v>
      </c>
      <c r="J6" s="6">
        <v>1083000</v>
      </c>
      <c r="K6" s="6">
        <v>0</v>
      </c>
      <c r="L6" s="6">
        <v>0</v>
      </c>
      <c r="M6" s="6">
        <v>0</v>
      </c>
      <c r="N6" s="7">
        <v>0</v>
      </c>
      <c r="O6" s="7">
        <v>0</v>
      </c>
      <c r="P6" s="7">
        <v>0</v>
      </c>
      <c r="Q6" s="7">
        <v>0</v>
      </c>
      <c r="R6" s="7">
        <v>0</v>
      </c>
      <c r="S6" s="7">
        <v>0</v>
      </c>
    </row>
    <row r="7" spans="1:19" ht="105" x14ac:dyDescent="0.25">
      <c r="A7" s="3" t="s">
        <v>79</v>
      </c>
      <c r="B7" s="4">
        <v>12</v>
      </c>
      <c r="C7" s="4" t="s">
        <v>85</v>
      </c>
      <c r="D7" s="3" t="s">
        <v>86</v>
      </c>
      <c r="E7" s="5" t="s">
        <v>87</v>
      </c>
      <c r="F7" s="3" t="s">
        <v>88</v>
      </c>
      <c r="G7" s="3" t="s">
        <v>89</v>
      </c>
      <c r="H7" s="6">
        <v>0</v>
      </c>
      <c r="I7" s="6">
        <v>0</v>
      </c>
      <c r="J7" s="6">
        <v>0</v>
      </c>
      <c r="K7" s="6">
        <v>0</v>
      </c>
      <c r="L7" s="6">
        <v>0</v>
      </c>
      <c r="M7" s="6">
        <v>0</v>
      </c>
      <c r="N7" s="7">
        <v>0</v>
      </c>
      <c r="O7" s="7">
        <v>0</v>
      </c>
      <c r="P7" s="7">
        <v>0</v>
      </c>
      <c r="Q7" s="7">
        <v>0</v>
      </c>
      <c r="R7" s="7">
        <v>0</v>
      </c>
      <c r="S7" s="7">
        <v>0</v>
      </c>
    </row>
    <row r="8" spans="1:19" ht="90" x14ac:dyDescent="0.25">
      <c r="A8" s="3" t="s">
        <v>79</v>
      </c>
      <c r="B8" s="4">
        <v>12</v>
      </c>
      <c r="C8" s="4" t="s">
        <v>85</v>
      </c>
      <c r="D8" s="3" t="s">
        <v>86</v>
      </c>
      <c r="E8" s="5" t="s">
        <v>87</v>
      </c>
      <c r="F8" s="3" t="s">
        <v>90</v>
      </c>
      <c r="G8" s="3" t="s">
        <v>91</v>
      </c>
      <c r="H8" s="6">
        <v>2000000</v>
      </c>
      <c r="I8" s="6">
        <v>0</v>
      </c>
      <c r="J8" s="6">
        <v>2000000</v>
      </c>
      <c r="K8" s="6">
        <v>0</v>
      </c>
      <c r="L8" s="6">
        <v>0</v>
      </c>
      <c r="M8" s="6">
        <v>0</v>
      </c>
      <c r="N8" s="7">
        <v>0</v>
      </c>
      <c r="O8" s="7">
        <v>0</v>
      </c>
      <c r="P8" s="7">
        <v>0</v>
      </c>
      <c r="Q8" s="7">
        <v>0</v>
      </c>
      <c r="R8" s="7">
        <v>0</v>
      </c>
      <c r="S8" s="7">
        <v>0</v>
      </c>
    </row>
    <row r="9" spans="1:19" ht="105" x14ac:dyDescent="0.25">
      <c r="A9" s="3" t="s">
        <v>92</v>
      </c>
      <c r="B9" s="4">
        <v>16</v>
      </c>
      <c r="C9" s="4" t="s">
        <v>93</v>
      </c>
      <c r="D9" s="3" t="s">
        <v>94</v>
      </c>
      <c r="E9" s="5" t="s">
        <v>95</v>
      </c>
      <c r="F9" s="3" t="s">
        <v>96</v>
      </c>
      <c r="G9" s="3" t="s">
        <v>97</v>
      </c>
      <c r="H9" s="6">
        <v>25000000</v>
      </c>
      <c r="I9" s="6">
        <v>0</v>
      </c>
      <c r="J9" s="6">
        <v>25000000</v>
      </c>
      <c r="K9" s="6">
        <v>0</v>
      </c>
      <c r="L9" s="6">
        <v>0</v>
      </c>
      <c r="M9" s="6">
        <v>0</v>
      </c>
      <c r="N9" s="7">
        <v>0</v>
      </c>
      <c r="O9" s="7">
        <v>0</v>
      </c>
      <c r="P9" s="7">
        <v>0</v>
      </c>
      <c r="Q9" s="7">
        <v>0</v>
      </c>
      <c r="R9" s="7">
        <v>0</v>
      </c>
      <c r="S9" s="7">
        <v>0</v>
      </c>
    </row>
    <row r="10" spans="1:19" ht="150" x14ac:dyDescent="0.25">
      <c r="A10" s="3" t="s">
        <v>92</v>
      </c>
      <c r="B10" s="4">
        <v>16</v>
      </c>
      <c r="C10" s="4" t="s">
        <v>93</v>
      </c>
      <c r="D10" s="3" t="s">
        <v>94</v>
      </c>
      <c r="E10" s="5" t="s">
        <v>95</v>
      </c>
      <c r="F10" s="3" t="s">
        <v>98</v>
      </c>
      <c r="G10" s="3" t="s">
        <v>99</v>
      </c>
      <c r="H10" s="6">
        <v>15000000</v>
      </c>
      <c r="I10" s="6">
        <v>0</v>
      </c>
      <c r="J10" s="6">
        <v>15000000</v>
      </c>
      <c r="K10" s="6">
        <v>0</v>
      </c>
      <c r="L10" s="6">
        <v>0</v>
      </c>
      <c r="M10" s="6">
        <v>0</v>
      </c>
      <c r="N10" s="7">
        <v>0</v>
      </c>
      <c r="O10" s="7">
        <v>0</v>
      </c>
      <c r="P10" s="7">
        <v>0</v>
      </c>
      <c r="Q10" s="7">
        <v>0</v>
      </c>
      <c r="R10" s="7">
        <v>0</v>
      </c>
      <c r="S10" s="7">
        <v>0</v>
      </c>
    </row>
    <row r="11" spans="1:19" ht="285" x14ac:dyDescent="0.25">
      <c r="A11" s="3" t="s">
        <v>100</v>
      </c>
      <c r="B11" s="4">
        <v>3</v>
      </c>
      <c r="C11" s="4" t="s">
        <v>101</v>
      </c>
      <c r="D11" s="3" t="s">
        <v>102</v>
      </c>
      <c r="E11" s="5" t="s">
        <v>103</v>
      </c>
      <c r="F11" s="3" t="s">
        <v>104</v>
      </c>
      <c r="G11" s="3" t="s">
        <v>105</v>
      </c>
      <c r="H11" s="6">
        <v>-16600000</v>
      </c>
      <c r="I11" s="6">
        <v>0</v>
      </c>
      <c r="J11" s="6">
        <v>-16600000</v>
      </c>
      <c r="K11" s="6">
        <v>16600000</v>
      </c>
      <c r="L11" s="6">
        <v>0</v>
      </c>
      <c r="M11" s="6">
        <v>16600000</v>
      </c>
      <c r="N11" s="7">
        <v>0</v>
      </c>
      <c r="O11" s="7">
        <v>0</v>
      </c>
      <c r="P11" s="7">
        <v>0</v>
      </c>
      <c r="Q11" s="7">
        <v>0</v>
      </c>
      <c r="R11" s="7">
        <v>0</v>
      </c>
      <c r="S11" s="7">
        <v>0</v>
      </c>
    </row>
    <row r="12" spans="1:19" ht="75" x14ac:dyDescent="0.25">
      <c r="A12" s="3" t="s">
        <v>100</v>
      </c>
      <c r="B12" s="4">
        <v>3</v>
      </c>
      <c r="C12" s="4" t="s">
        <v>101</v>
      </c>
      <c r="D12" s="3" t="s">
        <v>102</v>
      </c>
      <c r="E12" s="5" t="s">
        <v>103</v>
      </c>
      <c r="F12" s="3" t="s">
        <v>106</v>
      </c>
      <c r="G12" s="3" t="s">
        <v>107</v>
      </c>
      <c r="H12" s="6">
        <v>-95243837</v>
      </c>
      <c r="I12" s="6">
        <v>-93607047</v>
      </c>
      <c r="J12" s="6">
        <v>-188850884</v>
      </c>
      <c r="K12" s="6">
        <v>0</v>
      </c>
      <c r="L12" s="6">
        <v>0</v>
      </c>
      <c r="M12" s="6">
        <v>0</v>
      </c>
      <c r="N12" s="7">
        <v>0</v>
      </c>
      <c r="O12" s="7">
        <v>0</v>
      </c>
      <c r="P12" s="7">
        <v>0</v>
      </c>
      <c r="Q12" s="7">
        <v>0</v>
      </c>
      <c r="R12" s="7">
        <v>0</v>
      </c>
      <c r="S12" s="7">
        <v>0</v>
      </c>
    </row>
    <row r="13" spans="1:19" ht="75" x14ac:dyDescent="0.25">
      <c r="A13" s="3" t="s">
        <v>108</v>
      </c>
      <c r="B13" s="4">
        <v>13</v>
      </c>
      <c r="C13" s="4" t="s">
        <v>109</v>
      </c>
      <c r="D13" s="3" t="s">
        <v>110</v>
      </c>
      <c r="E13" s="5" t="s">
        <v>111</v>
      </c>
      <c r="F13" s="3" t="s">
        <v>112</v>
      </c>
      <c r="G13" s="3" t="s">
        <v>113</v>
      </c>
      <c r="H13" s="6">
        <v>0</v>
      </c>
      <c r="I13" s="6">
        <v>71514454</v>
      </c>
      <c r="J13" s="6">
        <v>71514454</v>
      </c>
      <c r="K13" s="6">
        <v>0</v>
      </c>
      <c r="L13" s="6">
        <v>0</v>
      </c>
      <c r="M13" s="6">
        <v>0</v>
      </c>
      <c r="N13" s="7">
        <v>0</v>
      </c>
      <c r="O13" s="7">
        <v>0</v>
      </c>
      <c r="P13" s="7">
        <v>0</v>
      </c>
      <c r="Q13" s="7">
        <v>0</v>
      </c>
      <c r="R13" s="7">
        <v>0</v>
      </c>
      <c r="S13" s="7">
        <v>0</v>
      </c>
    </row>
    <row r="14" spans="1:19" ht="135" x14ac:dyDescent="0.25">
      <c r="A14" s="3" t="s">
        <v>108</v>
      </c>
      <c r="B14" s="4">
        <v>13</v>
      </c>
      <c r="C14" s="4" t="s">
        <v>114</v>
      </c>
      <c r="D14" s="3" t="s">
        <v>115</v>
      </c>
      <c r="E14" s="5" t="s">
        <v>116</v>
      </c>
      <c r="F14" s="3" t="s">
        <v>117</v>
      </c>
      <c r="G14" s="3" t="s">
        <v>118</v>
      </c>
      <c r="H14" s="6">
        <v>0</v>
      </c>
      <c r="I14" s="6">
        <v>0</v>
      </c>
      <c r="J14" s="6">
        <v>0</v>
      </c>
      <c r="K14" s="6">
        <v>0</v>
      </c>
      <c r="L14" s="6">
        <v>0</v>
      </c>
      <c r="M14" s="6">
        <v>0</v>
      </c>
      <c r="N14" s="7">
        <v>0</v>
      </c>
      <c r="O14" s="7">
        <v>0</v>
      </c>
      <c r="P14" s="7">
        <v>0</v>
      </c>
      <c r="Q14" s="7">
        <v>0</v>
      </c>
      <c r="R14" s="7">
        <v>0</v>
      </c>
      <c r="S14" s="7">
        <v>0</v>
      </c>
    </row>
    <row r="15" spans="1:19" ht="135" x14ac:dyDescent="0.25">
      <c r="A15" s="3" t="s">
        <v>108</v>
      </c>
      <c r="B15" s="4">
        <v>13</v>
      </c>
      <c r="C15" s="4" t="s">
        <v>114</v>
      </c>
      <c r="D15" s="3" t="s">
        <v>115</v>
      </c>
      <c r="E15" s="5" t="s">
        <v>116</v>
      </c>
      <c r="F15" s="3" t="s">
        <v>119</v>
      </c>
      <c r="G15" s="3" t="s">
        <v>120</v>
      </c>
      <c r="H15" s="6">
        <v>0</v>
      </c>
      <c r="I15" s="6">
        <v>0</v>
      </c>
      <c r="J15" s="6">
        <v>0</v>
      </c>
      <c r="K15" s="6">
        <v>0</v>
      </c>
      <c r="L15" s="6">
        <v>0</v>
      </c>
      <c r="M15" s="6">
        <v>0</v>
      </c>
      <c r="N15" s="7">
        <v>0</v>
      </c>
      <c r="O15" s="7">
        <v>0</v>
      </c>
      <c r="P15" s="7">
        <v>0</v>
      </c>
      <c r="Q15" s="7">
        <v>0</v>
      </c>
      <c r="R15" s="7">
        <v>0</v>
      </c>
      <c r="S15" s="7">
        <v>0</v>
      </c>
    </row>
    <row r="16" spans="1:19" ht="240" x14ac:dyDescent="0.25">
      <c r="A16" s="3" t="s">
        <v>108</v>
      </c>
      <c r="B16" s="4">
        <v>13</v>
      </c>
      <c r="C16" s="4" t="s">
        <v>114</v>
      </c>
      <c r="D16" s="3" t="s">
        <v>115</v>
      </c>
      <c r="E16" s="5" t="s">
        <v>116</v>
      </c>
      <c r="F16" s="3" t="s">
        <v>121</v>
      </c>
      <c r="G16" s="3" t="s">
        <v>122</v>
      </c>
      <c r="H16" s="6">
        <v>0</v>
      </c>
      <c r="I16" s="6">
        <v>0</v>
      </c>
      <c r="J16" s="6">
        <v>0</v>
      </c>
      <c r="K16" s="6">
        <v>0</v>
      </c>
      <c r="L16" s="6">
        <v>0</v>
      </c>
      <c r="M16" s="6">
        <v>0</v>
      </c>
      <c r="N16" s="7">
        <v>0</v>
      </c>
      <c r="O16" s="7">
        <v>0</v>
      </c>
      <c r="P16" s="7">
        <v>0</v>
      </c>
      <c r="Q16" s="7">
        <v>0</v>
      </c>
      <c r="R16" s="7">
        <v>0</v>
      </c>
      <c r="S16" s="7">
        <v>0</v>
      </c>
    </row>
    <row r="17" spans="1:19" ht="180" x14ac:dyDescent="0.25">
      <c r="A17" s="3" t="s">
        <v>123</v>
      </c>
      <c r="B17" s="4">
        <v>5</v>
      </c>
      <c r="C17" s="4" t="s">
        <v>124</v>
      </c>
      <c r="D17" s="3" t="s">
        <v>125</v>
      </c>
      <c r="E17" s="5" t="s">
        <v>126</v>
      </c>
      <c r="F17" s="3" t="s">
        <v>127</v>
      </c>
      <c r="G17" s="3" t="s">
        <v>128</v>
      </c>
      <c r="H17" s="6">
        <v>-330987651</v>
      </c>
      <c r="I17" s="6">
        <v>0</v>
      </c>
      <c r="J17" s="6">
        <v>-330987651</v>
      </c>
      <c r="K17" s="6">
        <v>330987651</v>
      </c>
      <c r="L17" s="6">
        <v>0</v>
      </c>
      <c r="M17" s="6">
        <v>330987651</v>
      </c>
      <c r="N17" s="7">
        <v>0</v>
      </c>
      <c r="O17" s="7">
        <v>0</v>
      </c>
      <c r="P17" s="7">
        <v>0</v>
      </c>
      <c r="Q17" s="7">
        <v>0</v>
      </c>
      <c r="R17" s="7">
        <v>0</v>
      </c>
      <c r="S17" s="7">
        <v>0</v>
      </c>
    </row>
    <row r="18" spans="1:19" ht="165" x14ac:dyDescent="0.25">
      <c r="A18" s="3" t="s">
        <v>123</v>
      </c>
      <c r="B18" s="4">
        <v>5</v>
      </c>
      <c r="C18" s="4" t="s">
        <v>124</v>
      </c>
      <c r="D18" s="3" t="s">
        <v>125</v>
      </c>
      <c r="E18" s="5" t="s">
        <v>126</v>
      </c>
      <c r="F18" s="3" t="s">
        <v>129</v>
      </c>
      <c r="G18" s="3" t="s">
        <v>130</v>
      </c>
      <c r="H18" s="6">
        <v>89096662</v>
      </c>
      <c r="I18" s="6">
        <v>0</v>
      </c>
      <c r="J18" s="6">
        <v>89096662</v>
      </c>
      <c r="K18" s="6">
        <v>245279983</v>
      </c>
      <c r="L18" s="6">
        <v>0</v>
      </c>
      <c r="M18" s="6">
        <v>245279983</v>
      </c>
      <c r="N18" s="7">
        <v>0</v>
      </c>
      <c r="O18" s="7">
        <v>0</v>
      </c>
      <c r="P18" s="7">
        <v>0</v>
      </c>
      <c r="Q18" s="7">
        <v>0</v>
      </c>
      <c r="R18" s="7">
        <v>0</v>
      </c>
      <c r="S18" s="7">
        <v>0</v>
      </c>
    </row>
    <row r="19" spans="1:19" ht="345" x14ac:dyDescent="0.25">
      <c r="A19" s="3" t="s">
        <v>123</v>
      </c>
      <c r="B19" s="4">
        <v>5</v>
      </c>
      <c r="C19" s="4" t="s">
        <v>131</v>
      </c>
      <c r="D19" s="3" t="s">
        <v>132</v>
      </c>
      <c r="E19" s="5" t="s">
        <v>133</v>
      </c>
      <c r="F19" s="3" t="s">
        <v>134</v>
      </c>
      <c r="G19" s="3" t="s">
        <v>135</v>
      </c>
      <c r="H19" s="6">
        <v>16600000</v>
      </c>
      <c r="I19" s="6">
        <v>0</v>
      </c>
      <c r="J19" s="6">
        <v>16600000</v>
      </c>
      <c r="K19" s="6">
        <v>0</v>
      </c>
      <c r="L19" s="6">
        <v>0</v>
      </c>
      <c r="M19" s="6">
        <v>0</v>
      </c>
      <c r="N19" s="7">
        <v>0</v>
      </c>
      <c r="O19" s="7">
        <v>0</v>
      </c>
      <c r="P19" s="7">
        <v>0</v>
      </c>
      <c r="Q19" s="7">
        <v>0</v>
      </c>
      <c r="R19" s="7">
        <v>0</v>
      </c>
      <c r="S19" s="7">
        <v>0</v>
      </c>
    </row>
    <row r="20" spans="1:19" ht="120" x14ac:dyDescent="0.25">
      <c r="A20" s="3" t="s">
        <v>123</v>
      </c>
      <c r="B20" s="4">
        <v>5</v>
      </c>
      <c r="C20" s="4" t="s">
        <v>131</v>
      </c>
      <c r="D20" s="3" t="s">
        <v>132</v>
      </c>
      <c r="E20" s="5" t="s">
        <v>133</v>
      </c>
      <c r="F20" s="3" t="s">
        <v>136</v>
      </c>
      <c r="G20" s="3" t="s">
        <v>137</v>
      </c>
      <c r="H20" s="6">
        <v>0</v>
      </c>
      <c r="I20" s="6">
        <v>0</v>
      </c>
      <c r="J20" s="6">
        <v>0</v>
      </c>
      <c r="K20" s="6">
        <v>211253</v>
      </c>
      <c r="L20" s="6">
        <v>0</v>
      </c>
      <c r="M20" s="6">
        <v>211253</v>
      </c>
      <c r="N20" s="7">
        <v>0</v>
      </c>
      <c r="O20" s="7">
        <v>0</v>
      </c>
      <c r="P20" s="7">
        <v>0</v>
      </c>
      <c r="Q20" s="7">
        <v>0</v>
      </c>
      <c r="R20" s="7">
        <v>0</v>
      </c>
      <c r="S20" s="7">
        <v>0</v>
      </c>
    </row>
    <row r="21" spans="1:19" ht="120" x14ac:dyDescent="0.25">
      <c r="A21" s="3" t="s">
        <v>123</v>
      </c>
      <c r="B21" s="4">
        <v>5</v>
      </c>
      <c r="C21" s="4" t="s">
        <v>131</v>
      </c>
      <c r="D21" s="3" t="s">
        <v>132</v>
      </c>
      <c r="E21" s="5" t="s">
        <v>133</v>
      </c>
      <c r="F21" s="3" t="s">
        <v>138</v>
      </c>
      <c r="G21" s="3" t="s">
        <v>139</v>
      </c>
      <c r="H21" s="6">
        <v>0</v>
      </c>
      <c r="I21" s="6">
        <v>0</v>
      </c>
      <c r="J21" s="6">
        <v>0</v>
      </c>
      <c r="K21" s="6">
        <v>650000</v>
      </c>
      <c r="L21" s="6">
        <v>0</v>
      </c>
      <c r="M21" s="6">
        <v>650000</v>
      </c>
      <c r="N21" s="7">
        <v>0</v>
      </c>
      <c r="O21" s="7">
        <v>0</v>
      </c>
      <c r="P21" s="7">
        <v>0</v>
      </c>
      <c r="Q21" s="7">
        <v>0</v>
      </c>
      <c r="R21" s="7">
        <v>0</v>
      </c>
      <c r="S21" s="7">
        <v>0</v>
      </c>
    </row>
    <row r="22" spans="1:19" ht="150" x14ac:dyDescent="0.25">
      <c r="A22" s="3" t="s">
        <v>123</v>
      </c>
      <c r="B22" s="4">
        <v>5</v>
      </c>
      <c r="C22" s="4" t="s">
        <v>131</v>
      </c>
      <c r="D22" s="3" t="s">
        <v>132</v>
      </c>
      <c r="E22" s="5" t="s">
        <v>133</v>
      </c>
      <c r="F22" s="3" t="s">
        <v>140</v>
      </c>
      <c r="G22" s="3" t="s">
        <v>141</v>
      </c>
      <c r="H22" s="6">
        <v>0</v>
      </c>
      <c r="I22" s="6">
        <v>0</v>
      </c>
      <c r="J22" s="6">
        <v>0</v>
      </c>
      <c r="K22" s="6">
        <v>3738901</v>
      </c>
      <c r="L22" s="6">
        <v>0</v>
      </c>
      <c r="M22" s="6">
        <v>3738901</v>
      </c>
      <c r="N22" s="7">
        <v>0</v>
      </c>
      <c r="O22" s="7">
        <v>0</v>
      </c>
      <c r="P22" s="7">
        <v>0</v>
      </c>
      <c r="Q22" s="7">
        <v>0</v>
      </c>
      <c r="R22" s="7">
        <v>0</v>
      </c>
      <c r="S22" s="7">
        <v>0</v>
      </c>
    </row>
    <row r="23" spans="1:19" ht="142.5" customHeight="1" x14ac:dyDescent="0.25">
      <c r="A23" s="3" t="s">
        <v>123</v>
      </c>
      <c r="B23" s="4">
        <v>5</v>
      </c>
      <c r="C23" s="4" t="s">
        <v>131</v>
      </c>
      <c r="D23" s="3" t="s">
        <v>132</v>
      </c>
      <c r="E23" s="5" t="s">
        <v>133</v>
      </c>
      <c r="F23" s="3" t="s">
        <v>142</v>
      </c>
      <c r="G23" s="3" t="s">
        <v>143</v>
      </c>
      <c r="H23" s="6">
        <v>-5763812</v>
      </c>
      <c r="I23" s="6">
        <v>0</v>
      </c>
      <c r="J23" s="6">
        <v>-5763812</v>
      </c>
      <c r="K23" s="6">
        <v>5763812</v>
      </c>
      <c r="L23" s="6">
        <v>0</v>
      </c>
      <c r="M23" s="6">
        <v>5763812</v>
      </c>
      <c r="N23" s="7">
        <v>0</v>
      </c>
      <c r="O23" s="7">
        <v>0</v>
      </c>
      <c r="P23" s="7">
        <v>0</v>
      </c>
      <c r="Q23" s="7">
        <v>0</v>
      </c>
      <c r="R23" s="7">
        <v>0</v>
      </c>
      <c r="S23" s="7">
        <v>0</v>
      </c>
    </row>
    <row r="24" spans="1:19" ht="150" x14ac:dyDescent="0.25">
      <c r="A24" s="3" t="s">
        <v>144</v>
      </c>
      <c r="B24" s="4">
        <v>15</v>
      </c>
      <c r="C24" s="4" t="s">
        <v>145</v>
      </c>
      <c r="D24" s="3" t="s">
        <v>146</v>
      </c>
      <c r="E24" s="5" t="s">
        <v>147</v>
      </c>
      <c r="F24" s="3" t="s">
        <v>148</v>
      </c>
      <c r="G24" s="3" t="s">
        <v>149</v>
      </c>
      <c r="H24" s="6">
        <v>0</v>
      </c>
      <c r="I24" s="6">
        <v>0</v>
      </c>
      <c r="J24" s="6">
        <v>0</v>
      </c>
      <c r="K24" s="6">
        <v>0</v>
      </c>
      <c r="L24" s="6">
        <v>0</v>
      </c>
      <c r="M24" s="6">
        <v>0</v>
      </c>
      <c r="N24" s="7">
        <v>0</v>
      </c>
      <c r="O24" s="7">
        <v>0</v>
      </c>
      <c r="P24" s="7">
        <v>0</v>
      </c>
      <c r="Q24" s="7">
        <v>0</v>
      </c>
      <c r="R24" s="7">
        <v>0</v>
      </c>
      <c r="S24" s="7">
        <v>0</v>
      </c>
    </row>
    <row r="25" spans="1:19" ht="90" x14ac:dyDescent="0.25">
      <c r="A25" s="3" t="s">
        <v>144</v>
      </c>
      <c r="B25" s="4">
        <v>15</v>
      </c>
      <c r="C25" s="4" t="s">
        <v>150</v>
      </c>
      <c r="D25" s="3" t="s">
        <v>151</v>
      </c>
      <c r="E25" s="5" t="s">
        <v>152</v>
      </c>
      <c r="F25" s="3" t="s">
        <v>153</v>
      </c>
      <c r="G25" s="3" t="s">
        <v>154</v>
      </c>
      <c r="H25" s="6">
        <v>0</v>
      </c>
      <c r="I25" s="6">
        <v>34175400</v>
      </c>
      <c r="J25" s="6">
        <v>34175400</v>
      </c>
      <c r="K25" s="6">
        <v>0</v>
      </c>
      <c r="L25" s="6">
        <v>0</v>
      </c>
      <c r="M25" s="6">
        <v>0</v>
      </c>
      <c r="N25" s="7">
        <v>0</v>
      </c>
      <c r="O25" s="7">
        <v>0</v>
      </c>
      <c r="P25" s="7">
        <v>0</v>
      </c>
      <c r="Q25" s="7">
        <v>0</v>
      </c>
      <c r="R25" s="7">
        <v>0</v>
      </c>
      <c r="S25" s="7">
        <v>0</v>
      </c>
    </row>
    <row r="26" spans="1:19" ht="225" x14ac:dyDescent="0.25">
      <c r="A26" s="3" t="s">
        <v>144</v>
      </c>
      <c r="B26" s="4">
        <v>15</v>
      </c>
      <c r="C26" s="4" t="s">
        <v>150</v>
      </c>
      <c r="D26" s="3" t="s">
        <v>151</v>
      </c>
      <c r="E26" s="5" t="s">
        <v>152</v>
      </c>
      <c r="F26" s="3" t="s">
        <v>155</v>
      </c>
      <c r="G26" s="3" t="s">
        <v>156</v>
      </c>
      <c r="H26" s="6">
        <v>0</v>
      </c>
      <c r="I26" s="6">
        <v>0</v>
      </c>
      <c r="J26" s="6">
        <v>0</v>
      </c>
      <c r="K26" s="6">
        <v>0</v>
      </c>
      <c r="L26" s="6">
        <v>0</v>
      </c>
      <c r="M26" s="6">
        <v>0</v>
      </c>
      <c r="N26" s="7">
        <v>0</v>
      </c>
      <c r="O26" s="7">
        <v>0</v>
      </c>
      <c r="P26" s="7">
        <v>0</v>
      </c>
      <c r="Q26" s="7">
        <v>0</v>
      </c>
      <c r="R26" s="7">
        <v>0</v>
      </c>
      <c r="S26" s="7">
        <v>0</v>
      </c>
    </row>
    <row r="27" spans="1:19" ht="180" x14ac:dyDescent="0.25">
      <c r="A27" s="3" t="s">
        <v>144</v>
      </c>
      <c r="B27" s="4">
        <v>15</v>
      </c>
      <c r="C27" s="4" t="s">
        <v>157</v>
      </c>
      <c r="D27" s="3" t="s">
        <v>158</v>
      </c>
      <c r="E27" s="5" t="s">
        <v>159</v>
      </c>
      <c r="F27" s="3" t="s">
        <v>160</v>
      </c>
      <c r="G27" s="3" t="s">
        <v>161</v>
      </c>
      <c r="H27" s="6">
        <v>0</v>
      </c>
      <c r="I27" s="6">
        <v>0</v>
      </c>
      <c r="J27" s="6">
        <v>0</v>
      </c>
      <c r="K27" s="6">
        <v>0</v>
      </c>
      <c r="L27" s="6">
        <v>0</v>
      </c>
      <c r="M27" s="6">
        <v>0</v>
      </c>
      <c r="N27" s="7">
        <v>0</v>
      </c>
      <c r="O27" s="7">
        <v>0</v>
      </c>
      <c r="P27" s="7">
        <v>0</v>
      </c>
      <c r="Q27" s="7">
        <v>0</v>
      </c>
      <c r="R27" s="7">
        <v>0</v>
      </c>
      <c r="S27" s="7">
        <v>0</v>
      </c>
    </row>
    <row r="28" spans="1:19" ht="75" x14ac:dyDescent="0.25">
      <c r="A28" s="3" t="s">
        <v>162</v>
      </c>
      <c r="B28" s="4">
        <v>6</v>
      </c>
      <c r="C28" s="4" t="s">
        <v>163</v>
      </c>
      <c r="D28" s="3" t="s">
        <v>164</v>
      </c>
      <c r="E28" s="5" t="s">
        <v>165</v>
      </c>
      <c r="F28" s="3" t="s">
        <v>166</v>
      </c>
      <c r="G28" s="3" t="s">
        <v>167</v>
      </c>
      <c r="H28" s="6">
        <v>200000</v>
      </c>
      <c r="I28" s="6">
        <v>0</v>
      </c>
      <c r="J28" s="6">
        <v>200000</v>
      </c>
      <c r="K28" s="6">
        <v>0</v>
      </c>
      <c r="L28" s="6">
        <v>0</v>
      </c>
      <c r="M28" s="6">
        <v>0</v>
      </c>
      <c r="N28" s="7">
        <v>0</v>
      </c>
      <c r="O28" s="7">
        <v>0</v>
      </c>
      <c r="P28" s="7">
        <v>0</v>
      </c>
      <c r="Q28" s="7">
        <v>0</v>
      </c>
      <c r="R28" s="7">
        <v>0</v>
      </c>
      <c r="S28" s="7">
        <v>0</v>
      </c>
    </row>
    <row r="29" spans="1:19" ht="75" x14ac:dyDescent="0.25">
      <c r="A29" s="3" t="s">
        <v>162</v>
      </c>
      <c r="B29" s="4">
        <v>6</v>
      </c>
      <c r="C29" s="4" t="s">
        <v>163</v>
      </c>
      <c r="D29" s="3" t="s">
        <v>164</v>
      </c>
      <c r="E29" s="5" t="s">
        <v>165</v>
      </c>
      <c r="F29" s="3" t="s">
        <v>168</v>
      </c>
      <c r="G29" s="3" t="s">
        <v>169</v>
      </c>
      <c r="H29" s="6">
        <v>208079</v>
      </c>
      <c r="I29" s="6">
        <v>249695</v>
      </c>
      <c r="J29" s="6">
        <v>457774</v>
      </c>
      <c r="K29" s="6">
        <v>0</v>
      </c>
      <c r="L29" s="6">
        <v>0</v>
      </c>
      <c r="M29" s="6">
        <v>0</v>
      </c>
      <c r="N29" s="7">
        <v>2</v>
      </c>
      <c r="O29" s="7">
        <v>2</v>
      </c>
      <c r="P29" s="7">
        <v>0</v>
      </c>
      <c r="Q29" s="7">
        <v>0</v>
      </c>
      <c r="R29" s="7">
        <v>2</v>
      </c>
      <c r="S29" s="7">
        <v>2</v>
      </c>
    </row>
    <row r="30" spans="1:19" ht="105" x14ac:dyDescent="0.25">
      <c r="A30" s="3" t="s">
        <v>162</v>
      </c>
      <c r="B30" s="4">
        <v>6</v>
      </c>
      <c r="C30" s="4" t="s">
        <v>163</v>
      </c>
      <c r="D30" s="3" t="s">
        <v>164</v>
      </c>
      <c r="E30" s="5" t="s">
        <v>165</v>
      </c>
      <c r="F30" s="3" t="s">
        <v>170</v>
      </c>
      <c r="G30" s="3" t="s">
        <v>171</v>
      </c>
      <c r="H30" s="6">
        <v>50000</v>
      </c>
      <c r="I30" s="6">
        <v>50000</v>
      </c>
      <c r="J30" s="6">
        <v>100000</v>
      </c>
      <c r="K30" s="6">
        <v>0</v>
      </c>
      <c r="L30" s="6">
        <v>0</v>
      </c>
      <c r="M30" s="6">
        <v>0</v>
      </c>
      <c r="N30" s="7">
        <v>0</v>
      </c>
      <c r="O30" s="7">
        <v>0</v>
      </c>
      <c r="P30" s="7">
        <v>0</v>
      </c>
      <c r="Q30" s="7">
        <v>0</v>
      </c>
      <c r="R30" s="7">
        <v>0</v>
      </c>
      <c r="S30" s="7">
        <v>0</v>
      </c>
    </row>
    <row r="31" spans="1:19" ht="90" x14ac:dyDescent="0.25">
      <c r="A31" s="3" t="s">
        <v>162</v>
      </c>
      <c r="B31" s="4">
        <v>6</v>
      </c>
      <c r="C31" s="4" t="s">
        <v>163</v>
      </c>
      <c r="D31" s="3" t="s">
        <v>164</v>
      </c>
      <c r="E31" s="5" t="s">
        <v>165</v>
      </c>
      <c r="F31" s="3" t="s">
        <v>172</v>
      </c>
      <c r="G31" s="3" t="s">
        <v>173</v>
      </c>
      <c r="H31" s="6">
        <v>94825</v>
      </c>
      <c r="I31" s="6">
        <v>113790</v>
      </c>
      <c r="J31" s="6">
        <v>208615</v>
      </c>
      <c r="K31" s="6">
        <v>0</v>
      </c>
      <c r="L31" s="6">
        <v>0</v>
      </c>
      <c r="M31" s="6">
        <v>0</v>
      </c>
      <c r="N31" s="7">
        <v>1</v>
      </c>
      <c r="O31" s="7">
        <v>1</v>
      </c>
      <c r="P31" s="7">
        <v>0</v>
      </c>
      <c r="Q31" s="7">
        <v>0</v>
      </c>
      <c r="R31" s="7">
        <v>1</v>
      </c>
      <c r="S31" s="7">
        <v>1</v>
      </c>
    </row>
    <row r="32" spans="1:19" ht="105" x14ac:dyDescent="0.25">
      <c r="A32" s="3" t="s">
        <v>162</v>
      </c>
      <c r="B32" s="4">
        <v>6</v>
      </c>
      <c r="C32" s="4" t="s">
        <v>163</v>
      </c>
      <c r="D32" s="3" t="s">
        <v>164</v>
      </c>
      <c r="E32" s="5" t="s">
        <v>165</v>
      </c>
      <c r="F32" s="3" t="s">
        <v>174</v>
      </c>
      <c r="G32" s="3" t="s">
        <v>175</v>
      </c>
      <c r="H32" s="6">
        <v>1504321</v>
      </c>
      <c r="I32" s="6">
        <v>605185</v>
      </c>
      <c r="J32" s="6">
        <v>2109506</v>
      </c>
      <c r="K32" s="6">
        <v>0</v>
      </c>
      <c r="L32" s="6">
        <v>0</v>
      </c>
      <c r="M32" s="6">
        <v>0</v>
      </c>
      <c r="N32" s="7">
        <v>5</v>
      </c>
      <c r="O32" s="7">
        <v>5</v>
      </c>
      <c r="P32" s="7">
        <v>0</v>
      </c>
      <c r="Q32" s="7">
        <v>0</v>
      </c>
      <c r="R32" s="7">
        <v>5</v>
      </c>
      <c r="S32" s="7">
        <v>5</v>
      </c>
    </row>
    <row r="33" spans="1:19" ht="105" x14ac:dyDescent="0.25">
      <c r="A33" s="3" t="s">
        <v>162</v>
      </c>
      <c r="B33" s="4">
        <v>6</v>
      </c>
      <c r="C33" s="4" t="s">
        <v>176</v>
      </c>
      <c r="D33" s="3" t="s">
        <v>177</v>
      </c>
      <c r="E33" s="5" t="s">
        <v>178</v>
      </c>
      <c r="F33" s="3" t="s">
        <v>179</v>
      </c>
      <c r="G33" s="3" t="s">
        <v>180</v>
      </c>
      <c r="H33" s="6">
        <v>500000</v>
      </c>
      <c r="I33" s="6">
        <v>0</v>
      </c>
      <c r="J33" s="6">
        <v>500000</v>
      </c>
      <c r="K33" s="6">
        <v>0</v>
      </c>
      <c r="L33" s="6">
        <v>0</v>
      </c>
      <c r="M33" s="6">
        <v>0</v>
      </c>
      <c r="N33" s="7">
        <v>0</v>
      </c>
      <c r="O33" s="7">
        <v>0</v>
      </c>
      <c r="P33" s="7">
        <v>0</v>
      </c>
      <c r="Q33" s="7">
        <v>0</v>
      </c>
      <c r="R33" s="7">
        <v>0</v>
      </c>
      <c r="S33" s="7">
        <v>0</v>
      </c>
    </row>
    <row r="34" spans="1:19" ht="135" x14ac:dyDescent="0.25">
      <c r="A34" s="3" t="s">
        <v>27</v>
      </c>
      <c r="B34" s="4">
        <v>9</v>
      </c>
      <c r="C34" s="4" t="s">
        <v>181</v>
      </c>
      <c r="D34" s="3" t="s">
        <v>182</v>
      </c>
      <c r="E34" s="5" t="s">
        <v>183</v>
      </c>
      <c r="F34" s="3" t="s">
        <v>184</v>
      </c>
      <c r="G34" s="3" t="s">
        <v>185</v>
      </c>
      <c r="H34" s="6">
        <v>0</v>
      </c>
      <c r="I34" s="6">
        <v>0</v>
      </c>
      <c r="J34" s="6">
        <v>0</v>
      </c>
      <c r="K34" s="6">
        <v>0</v>
      </c>
      <c r="L34" s="6">
        <v>0</v>
      </c>
      <c r="M34" s="6">
        <v>0</v>
      </c>
      <c r="N34" s="7">
        <v>0</v>
      </c>
      <c r="O34" s="7">
        <v>0</v>
      </c>
      <c r="P34" s="7">
        <v>0</v>
      </c>
      <c r="Q34" s="7">
        <v>0</v>
      </c>
      <c r="R34" s="7">
        <v>0</v>
      </c>
      <c r="S34" s="7">
        <v>0</v>
      </c>
    </row>
    <row r="35" spans="1:19" ht="180" x14ac:dyDescent="0.25">
      <c r="A35" s="3" t="s">
        <v>27</v>
      </c>
      <c r="B35" s="4">
        <v>9</v>
      </c>
      <c r="C35" s="4" t="s">
        <v>186</v>
      </c>
      <c r="D35" s="3" t="s">
        <v>187</v>
      </c>
      <c r="E35" s="5" t="s">
        <v>188</v>
      </c>
      <c r="F35" s="3" t="s">
        <v>189</v>
      </c>
      <c r="G35" s="3" t="s">
        <v>190</v>
      </c>
      <c r="H35" s="6">
        <v>0</v>
      </c>
      <c r="I35" s="6">
        <v>0</v>
      </c>
      <c r="J35" s="6">
        <v>0</v>
      </c>
      <c r="K35" s="6">
        <v>0</v>
      </c>
      <c r="L35" s="6">
        <v>0</v>
      </c>
      <c r="M35" s="6">
        <v>0</v>
      </c>
      <c r="N35" s="7">
        <v>0</v>
      </c>
      <c r="O35" s="7">
        <v>0</v>
      </c>
      <c r="P35" s="7">
        <v>0</v>
      </c>
      <c r="Q35" s="7">
        <v>0</v>
      </c>
      <c r="R35" s="7">
        <v>0</v>
      </c>
      <c r="S35" s="7">
        <v>0</v>
      </c>
    </row>
    <row r="36" spans="1:19" ht="135" x14ac:dyDescent="0.25">
      <c r="A36" s="3" t="s">
        <v>27</v>
      </c>
      <c r="B36" s="4">
        <v>9</v>
      </c>
      <c r="C36" s="4" t="s">
        <v>191</v>
      </c>
      <c r="D36" s="3" t="s">
        <v>192</v>
      </c>
      <c r="E36" s="5" t="s">
        <v>193</v>
      </c>
      <c r="F36" s="3" t="s">
        <v>194</v>
      </c>
      <c r="G36" s="3" t="s">
        <v>195</v>
      </c>
      <c r="H36" s="6">
        <v>0</v>
      </c>
      <c r="I36" s="6">
        <v>0</v>
      </c>
      <c r="J36" s="6">
        <v>0</v>
      </c>
      <c r="K36" s="6">
        <v>0</v>
      </c>
      <c r="L36" s="6">
        <v>0</v>
      </c>
      <c r="M36" s="6">
        <v>0</v>
      </c>
      <c r="N36" s="7">
        <v>0</v>
      </c>
      <c r="O36" s="7">
        <v>0</v>
      </c>
      <c r="P36" s="7">
        <v>0</v>
      </c>
      <c r="Q36" s="7">
        <v>0</v>
      </c>
      <c r="R36" s="7">
        <v>0</v>
      </c>
      <c r="S36" s="7">
        <v>0</v>
      </c>
    </row>
    <row r="37" spans="1:19" ht="195" x14ac:dyDescent="0.25">
      <c r="A37" s="3" t="s">
        <v>27</v>
      </c>
      <c r="B37" s="4">
        <v>9</v>
      </c>
      <c r="C37" s="4" t="s">
        <v>191</v>
      </c>
      <c r="D37" s="3" t="s">
        <v>192</v>
      </c>
      <c r="E37" s="5" t="s">
        <v>193</v>
      </c>
      <c r="F37" s="3" t="s">
        <v>196</v>
      </c>
      <c r="G37" s="3" t="s">
        <v>197</v>
      </c>
      <c r="H37" s="6">
        <v>0</v>
      </c>
      <c r="I37" s="6">
        <v>0</v>
      </c>
      <c r="J37" s="6">
        <v>0</v>
      </c>
      <c r="K37" s="6">
        <v>0</v>
      </c>
      <c r="L37" s="6">
        <v>0</v>
      </c>
      <c r="M37" s="6">
        <v>0</v>
      </c>
      <c r="N37" s="7">
        <v>0</v>
      </c>
      <c r="O37" s="7">
        <v>0</v>
      </c>
      <c r="P37" s="7">
        <v>0</v>
      </c>
      <c r="Q37" s="7">
        <v>0</v>
      </c>
      <c r="R37" s="7">
        <v>0</v>
      </c>
      <c r="S37" s="7">
        <v>0</v>
      </c>
    </row>
    <row r="38" spans="1:19" ht="90" x14ac:dyDescent="0.25">
      <c r="A38" s="3" t="s">
        <v>35</v>
      </c>
      <c r="B38" s="4">
        <v>10</v>
      </c>
      <c r="C38" s="4" t="s">
        <v>198</v>
      </c>
      <c r="D38" s="3" t="s">
        <v>199</v>
      </c>
      <c r="E38" s="5" t="s">
        <v>35</v>
      </c>
      <c r="F38" s="3" t="s">
        <v>200</v>
      </c>
      <c r="G38" s="3" t="s">
        <v>201</v>
      </c>
      <c r="H38" s="6">
        <v>-754015992</v>
      </c>
      <c r="I38" s="6">
        <v>-1335540477</v>
      </c>
      <c r="J38" s="6">
        <v>-2089556469</v>
      </c>
      <c r="K38" s="6">
        <v>0</v>
      </c>
      <c r="L38" s="6">
        <v>0</v>
      </c>
      <c r="M38" s="6">
        <v>0</v>
      </c>
      <c r="N38" s="7">
        <v>0</v>
      </c>
      <c r="O38" s="7">
        <v>0</v>
      </c>
      <c r="P38" s="7">
        <v>0</v>
      </c>
      <c r="Q38" s="7">
        <v>0</v>
      </c>
      <c r="R38" s="7">
        <v>0</v>
      </c>
      <c r="S38" s="7">
        <v>0</v>
      </c>
    </row>
    <row r="39" spans="1:19" ht="150" x14ac:dyDescent="0.25">
      <c r="A39" s="3" t="s">
        <v>202</v>
      </c>
      <c r="B39" s="4">
        <v>21</v>
      </c>
      <c r="C39" s="4" t="s">
        <v>203</v>
      </c>
      <c r="D39" s="3" t="s">
        <v>204</v>
      </c>
      <c r="E39" s="5" t="s">
        <v>202</v>
      </c>
      <c r="F39" s="3" t="s">
        <v>205</v>
      </c>
      <c r="G39" s="3" t="s">
        <v>206</v>
      </c>
      <c r="H39" s="6">
        <v>0</v>
      </c>
      <c r="I39" s="6">
        <v>0</v>
      </c>
      <c r="J39" s="6">
        <v>0</v>
      </c>
      <c r="K39" s="6">
        <v>0</v>
      </c>
      <c r="L39" s="6">
        <v>0</v>
      </c>
      <c r="M39" s="6">
        <v>0</v>
      </c>
      <c r="N39" s="7">
        <v>0</v>
      </c>
      <c r="O39" s="7">
        <v>0</v>
      </c>
      <c r="P39" s="7">
        <v>0</v>
      </c>
      <c r="Q39" s="7">
        <v>0</v>
      </c>
      <c r="R39" s="7">
        <v>0</v>
      </c>
      <c r="S39" s="7">
        <v>0</v>
      </c>
    </row>
    <row r="40" spans="1:19" ht="135" x14ac:dyDescent="0.25">
      <c r="A40" s="3" t="s">
        <v>202</v>
      </c>
      <c r="B40" s="4">
        <v>21</v>
      </c>
      <c r="C40" s="4" t="s">
        <v>203</v>
      </c>
      <c r="D40" s="3" t="s">
        <v>204</v>
      </c>
      <c r="E40" s="5" t="s">
        <v>202</v>
      </c>
      <c r="F40" s="3" t="s">
        <v>207</v>
      </c>
      <c r="G40" s="3" t="s">
        <v>208</v>
      </c>
      <c r="H40" s="6">
        <v>0</v>
      </c>
      <c r="I40" s="6">
        <v>0</v>
      </c>
      <c r="J40" s="6">
        <v>0</v>
      </c>
      <c r="K40" s="6">
        <v>0</v>
      </c>
      <c r="L40" s="6">
        <v>0</v>
      </c>
      <c r="M40" s="6">
        <v>0</v>
      </c>
      <c r="N40" s="7">
        <v>0</v>
      </c>
      <c r="O40" s="7">
        <v>0</v>
      </c>
      <c r="P40" s="7">
        <v>0</v>
      </c>
      <c r="Q40" s="7">
        <v>0</v>
      </c>
      <c r="R40" s="7">
        <v>0</v>
      </c>
      <c r="S40" s="7">
        <v>0</v>
      </c>
    </row>
    <row r="41" spans="1:19" ht="225" x14ac:dyDescent="0.25">
      <c r="A41" s="3" t="s">
        <v>202</v>
      </c>
      <c r="B41" s="4">
        <v>21</v>
      </c>
      <c r="C41" s="4" t="s">
        <v>203</v>
      </c>
      <c r="D41" s="3" t="s">
        <v>204</v>
      </c>
      <c r="E41" s="5" t="s">
        <v>202</v>
      </c>
      <c r="F41" s="3" t="s">
        <v>209</v>
      </c>
      <c r="G41" s="3" t="s">
        <v>210</v>
      </c>
      <c r="H41" s="6">
        <v>0</v>
      </c>
      <c r="I41" s="6">
        <v>0</v>
      </c>
      <c r="J41" s="6">
        <v>0</v>
      </c>
      <c r="K41" s="6">
        <v>0</v>
      </c>
      <c r="L41" s="6">
        <v>0</v>
      </c>
      <c r="M41" s="6">
        <v>0</v>
      </c>
      <c r="N41" s="7">
        <v>0</v>
      </c>
      <c r="O41" s="7">
        <v>0</v>
      </c>
      <c r="P41" s="7">
        <v>0</v>
      </c>
      <c r="Q41" s="7">
        <v>0</v>
      </c>
      <c r="R41" s="7">
        <v>0</v>
      </c>
      <c r="S41" s="7">
        <v>0</v>
      </c>
    </row>
    <row r="42" spans="1:19" x14ac:dyDescent="0.25">
      <c r="A42" s="3" t="s">
        <v>53</v>
      </c>
      <c r="B42" s="4"/>
      <c r="C42" s="4"/>
      <c r="D42" s="3"/>
      <c r="E42" s="5"/>
      <c r="F42" s="3"/>
      <c r="G42" s="3"/>
      <c r="H42" s="6">
        <f>SUBTOTAL(109,Tbl_SummaryOutput[2021 GF])</f>
        <v>-1050974405</v>
      </c>
      <c r="I42" s="6">
        <f>SUBTOTAL(109,Tbl_SummaryOutput[2022 GF])</f>
        <v>-1322439000</v>
      </c>
      <c r="J42" s="6">
        <f>SUBTOTAL(109,Tbl_SummaryOutput[2020-22 GF])</f>
        <v>-2373413405</v>
      </c>
      <c r="K42" s="6">
        <f>SUBTOTAL(109,Tbl_SummaryOutput[2021 NGF])</f>
        <v>603231600</v>
      </c>
      <c r="L42" s="6">
        <f>SUBTOTAL(109,Tbl_SummaryOutput[2022 NGF])</f>
        <v>0</v>
      </c>
      <c r="M42" s="6">
        <f>SUBTOTAL(109,Tbl_SummaryOutput[2020-22 NGF])</f>
        <v>603231600</v>
      </c>
      <c r="N42" s="7">
        <f>SUBTOTAL(109,Tbl_SummaryOutput[2021 GF Pos])</f>
        <v>8</v>
      </c>
      <c r="O42" s="7">
        <f>SUBTOTAL(109,Tbl_SummaryOutput[2022 GF Pos])</f>
        <v>8</v>
      </c>
      <c r="P42" s="7">
        <f>SUBTOTAL(109,Tbl_SummaryOutput[2021 NGF Pos])</f>
        <v>0</v>
      </c>
      <c r="Q42" s="7">
        <f>SUBTOTAL(109,Tbl_SummaryOutput[2022 NGF Pos])</f>
        <v>0</v>
      </c>
      <c r="R42" s="7">
        <f>SUBTOTAL(109,Tbl_SummaryOutput[2021 Pos])</f>
        <v>8</v>
      </c>
      <c r="S42" s="7">
        <f>SUBTOTAL(109,Tbl_SummaryOutput[2022 Pos])</f>
        <v>8</v>
      </c>
    </row>
  </sheetData>
  <pageMargins left="0.45" right="0.45" top="0.5" bottom="0.5" header="0.3" footer="0.3"/>
  <pageSetup scale="75" orientation="landscape" r:id="rId1"/>
  <headerFooter>
    <oddFooter>&amp;R&amp;10Page &amp;P</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showGridLines="0" workbookViewId="0">
      <pane xSplit="8" ySplit="3" topLeftCell="K4" activePane="bottomRight" state="frozen"/>
      <selection pane="topRight" activeCell="I1" sqref="I1"/>
      <selection pane="bottomLeft" activeCell="A4" sqref="A4"/>
      <selection pane="bottomRight" activeCell="A2" sqref="A2"/>
    </sheetView>
  </sheetViews>
  <sheetFormatPr defaultRowHeight="15" x14ac:dyDescent="0.25"/>
  <cols>
    <col min="1" max="1" width="16.85546875" customWidth="1"/>
    <col min="2" max="2" width="14.5703125" hidden="1" customWidth="1"/>
    <col min="3" max="3" width="13.7109375" hidden="1" customWidth="1"/>
    <col min="4" max="4" width="17.5703125" customWidth="1"/>
    <col min="5" max="5" width="9.85546875" hidden="1" customWidth="1"/>
    <col min="6" max="6" width="10.5703125" hidden="1" customWidth="1"/>
    <col min="7" max="7" width="54.140625" hidden="1" customWidth="1"/>
    <col min="8" max="8" width="24" customWidth="1"/>
    <col min="9" max="9" width="6.7109375" hidden="1" customWidth="1"/>
    <col min="10" max="10" width="10.5703125" hidden="1" customWidth="1"/>
    <col min="11" max="11" width="21.140625" customWidth="1"/>
    <col min="12" max="12" width="13.140625" hidden="1" customWidth="1"/>
    <col min="13" max="13" width="73.85546875" hidden="1" customWidth="1"/>
    <col min="14" max="14" width="43.5703125" customWidth="1"/>
    <col min="15" max="15" width="14.85546875" customWidth="1"/>
    <col min="16" max="18" width="14.85546875" hidden="1" customWidth="1"/>
    <col min="19" max="21" width="14.85546875" customWidth="1"/>
    <col min="22" max="24" width="14.85546875" hidden="1" customWidth="1"/>
    <col min="25" max="26" width="14.85546875" customWidth="1"/>
  </cols>
  <sheetData>
    <row r="1" spans="1:26" x14ac:dyDescent="0.25">
      <c r="A1" s="1" t="s">
        <v>0</v>
      </c>
    </row>
    <row r="3" spans="1:26" ht="40.15" customHeight="1" x14ac:dyDescent="0.25">
      <c r="A3" s="2" t="s">
        <v>1</v>
      </c>
      <c r="B3" s="2" t="s">
        <v>2</v>
      </c>
      <c r="C3" s="2" t="s">
        <v>3</v>
      </c>
      <c r="D3" s="2" t="s">
        <v>4</v>
      </c>
      <c r="E3" s="2" t="s">
        <v>5</v>
      </c>
      <c r="F3" s="2" t="s">
        <v>6</v>
      </c>
      <c r="G3" s="2" t="s">
        <v>7</v>
      </c>
      <c r="H3" s="2" t="s">
        <v>8</v>
      </c>
      <c r="I3" s="2" t="s">
        <v>9</v>
      </c>
      <c r="J3" s="2" t="s">
        <v>10</v>
      </c>
      <c r="K3" s="2" t="s">
        <v>11</v>
      </c>
      <c r="L3" s="2" t="s">
        <v>12</v>
      </c>
      <c r="M3" s="2" t="s">
        <v>13</v>
      </c>
      <c r="N3" s="2" t="s">
        <v>14</v>
      </c>
      <c r="O3" s="2" t="s">
        <v>15</v>
      </c>
      <c r="P3" s="2" t="s">
        <v>16</v>
      </c>
      <c r="Q3" s="2" t="s">
        <v>17</v>
      </c>
      <c r="R3" s="2" t="s">
        <v>18</v>
      </c>
      <c r="S3" s="2" t="s">
        <v>19</v>
      </c>
      <c r="T3" s="2" t="s">
        <v>20</v>
      </c>
      <c r="U3" s="2" t="s">
        <v>21</v>
      </c>
      <c r="V3" s="2" t="s">
        <v>22</v>
      </c>
      <c r="W3" s="2" t="s">
        <v>23</v>
      </c>
      <c r="X3" s="2" t="s">
        <v>24</v>
      </c>
      <c r="Y3" s="2" t="s">
        <v>25</v>
      </c>
      <c r="Z3" s="2" t="s">
        <v>26</v>
      </c>
    </row>
    <row r="4" spans="1:26" ht="75" x14ac:dyDescent="0.25">
      <c r="A4" s="3" t="s">
        <v>27</v>
      </c>
      <c r="B4" s="4">
        <v>9</v>
      </c>
      <c r="C4" s="4">
        <v>13</v>
      </c>
      <c r="D4" s="3" t="s">
        <v>28</v>
      </c>
      <c r="E4" s="4">
        <v>175050</v>
      </c>
      <c r="F4" s="4">
        <v>509</v>
      </c>
      <c r="G4" s="5" t="s">
        <v>29</v>
      </c>
      <c r="H4" s="3" t="s">
        <v>30</v>
      </c>
      <c r="I4" s="4" t="s">
        <v>31</v>
      </c>
      <c r="J4" s="4">
        <v>6150</v>
      </c>
      <c r="K4" s="3" t="s">
        <v>54</v>
      </c>
      <c r="L4" s="4" t="s">
        <v>32</v>
      </c>
      <c r="M4" s="5" t="s">
        <v>33</v>
      </c>
      <c r="N4" s="3" t="s">
        <v>34</v>
      </c>
      <c r="O4" s="6">
        <v>-1000000</v>
      </c>
      <c r="P4" s="6">
        <v>0</v>
      </c>
      <c r="Q4" s="6">
        <v>0</v>
      </c>
      <c r="R4" s="6">
        <v>0</v>
      </c>
      <c r="S4" s="6">
        <v>0</v>
      </c>
      <c r="T4" s="6">
        <v>0</v>
      </c>
      <c r="U4" s="6">
        <v>0</v>
      </c>
      <c r="V4" s="6">
        <v>0</v>
      </c>
      <c r="W4" s="6">
        <v>0</v>
      </c>
      <c r="X4" s="6">
        <v>0</v>
      </c>
      <c r="Y4" s="6">
        <v>0</v>
      </c>
      <c r="Z4" s="6">
        <v>0</v>
      </c>
    </row>
    <row r="5" spans="1:26" ht="75" x14ac:dyDescent="0.25">
      <c r="A5" s="3" t="s">
        <v>35</v>
      </c>
      <c r="B5" s="4">
        <v>10</v>
      </c>
      <c r="C5" s="4">
        <v>15</v>
      </c>
      <c r="D5" s="3" t="s">
        <v>36</v>
      </c>
      <c r="E5" s="4">
        <v>185000</v>
      </c>
      <c r="F5" s="4">
        <v>949</v>
      </c>
      <c r="G5" s="5" t="s">
        <v>37</v>
      </c>
      <c r="H5" s="3" t="s">
        <v>38</v>
      </c>
      <c r="I5" s="4" t="s">
        <v>39</v>
      </c>
      <c r="J5" s="4">
        <v>6600</v>
      </c>
      <c r="K5" s="3" t="s">
        <v>40</v>
      </c>
      <c r="L5" s="4" t="s">
        <v>41</v>
      </c>
      <c r="M5" s="5" t="s">
        <v>42</v>
      </c>
      <c r="N5" s="3" t="s">
        <v>43</v>
      </c>
      <c r="O5" s="6">
        <v>-9956290</v>
      </c>
      <c r="P5" s="6">
        <v>0</v>
      </c>
      <c r="Q5" s="6">
        <v>0</v>
      </c>
      <c r="R5" s="6">
        <v>0</v>
      </c>
      <c r="S5" s="6">
        <v>0</v>
      </c>
      <c r="T5" s="6">
        <v>0</v>
      </c>
      <c r="U5" s="6">
        <v>0</v>
      </c>
      <c r="V5" s="6">
        <v>0</v>
      </c>
      <c r="W5" s="6">
        <v>0</v>
      </c>
      <c r="X5" s="6">
        <v>0</v>
      </c>
      <c r="Y5" s="6">
        <v>0</v>
      </c>
      <c r="Z5" s="6">
        <v>0</v>
      </c>
    </row>
    <row r="6" spans="1:26" ht="75" x14ac:dyDescent="0.25">
      <c r="A6" s="3" t="s">
        <v>35</v>
      </c>
      <c r="B6" s="4">
        <v>10</v>
      </c>
      <c r="C6" s="4">
        <v>15</v>
      </c>
      <c r="D6" s="3" t="s">
        <v>36</v>
      </c>
      <c r="E6" s="4">
        <v>185000</v>
      </c>
      <c r="F6" s="4">
        <v>949</v>
      </c>
      <c r="G6" s="5" t="s">
        <v>37</v>
      </c>
      <c r="H6" s="3" t="s">
        <v>44</v>
      </c>
      <c r="I6" s="4" t="s">
        <v>45</v>
      </c>
      <c r="J6" s="4">
        <v>7209.9999999999991</v>
      </c>
      <c r="K6" s="3" t="s">
        <v>46</v>
      </c>
      <c r="L6" s="4" t="s">
        <v>47</v>
      </c>
      <c r="M6" s="5" t="s">
        <v>48</v>
      </c>
      <c r="N6" s="3" t="s">
        <v>49</v>
      </c>
      <c r="O6" s="6">
        <v>-10000000</v>
      </c>
      <c r="P6" s="6">
        <v>0</v>
      </c>
      <c r="Q6" s="6">
        <v>0</v>
      </c>
      <c r="R6" s="6">
        <v>0</v>
      </c>
      <c r="S6" s="6">
        <v>0</v>
      </c>
      <c r="T6" s="6">
        <v>0</v>
      </c>
      <c r="U6" s="6">
        <v>0</v>
      </c>
      <c r="V6" s="6">
        <v>0</v>
      </c>
      <c r="W6" s="6">
        <v>0</v>
      </c>
      <c r="X6" s="6">
        <v>0</v>
      </c>
      <c r="Y6" s="6">
        <v>0</v>
      </c>
      <c r="Z6" s="6">
        <v>0</v>
      </c>
    </row>
    <row r="7" spans="1:26" ht="165" x14ac:dyDescent="0.25">
      <c r="A7" s="3" t="s">
        <v>35</v>
      </c>
      <c r="B7" s="4">
        <v>10</v>
      </c>
      <c r="C7" s="4">
        <v>15</v>
      </c>
      <c r="D7" s="3" t="s">
        <v>36</v>
      </c>
      <c r="E7" s="4">
        <v>185000</v>
      </c>
      <c r="F7" s="4">
        <v>949</v>
      </c>
      <c r="G7" s="5" t="s">
        <v>37</v>
      </c>
      <c r="H7" s="3" t="s">
        <v>50</v>
      </c>
      <c r="I7" s="4" t="s">
        <v>52</v>
      </c>
      <c r="J7" s="4">
        <v>7609.9999999999991</v>
      </c>
      <c r="K7" s="3" t="s">
        <v>55</v>
      </c>
      <c r="L7" s="4"/>
      <c r="M7" s="5"/>
      <c r="N7" s="3" t="s">
        <v>51</v>
      </c>
      <c r="O7" s="6">
        <v>0</v>
      </c>
      <c r="P7" s="6">
        <v>0</v>
      </c>
      <c r="Q7" s="6">
        <v>0</v>
      </c>
      <c r="R7" s="6">
        <v>0</v>
      </c>
      <c r="S7" s="6">
        <v>0</v>
      </c>
      <c r="T7" s="6">
        <v>0</v>
      </c>
      <c r="U7" s="6">
        <v>0</v>
      </c>
      <c r="V7" s="6">
        <v>0</v>
      </c>
      <c r="W7" s="6">
        <v>0</v>
      </c>
      <c r="X7" s="6">
        <v>0</v>
      </c>
      <c r="Y7" s="6">
        <v>0</v>
      </c>
      <c r="Z7" s="6">
        <v>0</v>
      </c>
    </row>
    <row r="8" spans="1:26" x14ac:dyDescent="0.25">
      <c r="A8" s="3" t="s">
        <v>53</v>
      </c>
      <c r="B8" s="4"/>
      <c r="C8" s="4"/>
      <c r="D8" s="3"/>
      <c r="E8" s="4"/>
      <c r="F8" s="4"/>
      <c r="G8" s="5"/>
      <c r="H8" s="3"/>
      <c r="I8" s="4"/>
      <c r="J8" s="4"/>
      <c r="K8" s="3"/>
      <c r="L8" s="4"/>
      <c r="M8" s="5"/>
      <c r="N8" s="3"/>
      <c r="O8" s="6">
        <f>SUBTOTAL(109,CapitalSummary_Output[2021 GF])</f>
        <v>-20956290</v>
      </c>
      <c r="P8" s="6">
        <f>SUBTOTAL(109,CapitalSummary_Output[2021 9c Bonds])</f>
        <v>0</v>
      </c>
      <c r="Q8" s="6">
        <f>SUBTOTAL(109,CapitalSummary_Output[2021 9d Bonds])</f>
        <v>0</v>
      </c>
      <c r="R8" s="6">
        <f>SUBTOTAL(109,CapitalSummary_Output[2021 Tax Supported Bonds])</f>
        <v>0</v>
      </c>
      <c r="S8" s="6">
        <f>SUBTOTAL(109,CapitalSummary_Output[2021 Total Bonds])</f>
        <v>0</v>
      </c>
      <c r="T8" s="6">
        <f>SUBTOTAL(109,CapitalSummary_Output[2021 Other NGF])</f>
        <v>0</v>
      </c>
      <c r="U8" s="6">
        <f>SUBTOTAL(109,CapitalSummary_Output[2022 GF])</f>
        <v>0</v>
      </c>
      <c r="V8" s="6">
        <f>SUBTOTAL(109,CapitalSummary_Output[2022 9c Bonds])</f>
        <v>0</v>
      </c>
      <c r="W8" s="6">
        <f>SUBTOTAL(109,CapitalSummary_Output[2022 9d Bonds])</f>
        <v>0</v>
      </c>
      <c r="X8" s="6">
        <f>SUBTOTAL(109,CapitalSummary_Output[2022 Tax Supported Bonds])</f>
        <v>0</v>
      </c>
      <c r="Y8" s="6">
        <f>SUBTOTAL(109,CapitalSummary_Output[2022 Total Bonds])</f>
        <v>0</v>
      </c>
      <c r="Z8" s="6">
        <f>SUBTOTAL(109,CapitalSummary_Output[2022 Other NGF])</f>
        <v>0</v>
      </c>
    </row>
  </sheetData>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U 6 4 K U d H d V o y m A A A A + A A A A B I A H A B D b 2 5 m a W c v U G F j a 2 F n Z S 5 4 b W w g o h g A K K A U A A A A A A A A A A A A A A A A A A A A A A A A A A A A h Y + 9 D o I w G E V f h X S n f y p R 8 l E G V 0 l M i M a 1 g Q q N U A w t 1 n d z 8 J F 8 B U k U d X O 8 J 2 c 4 9 3 G 7 Q 3 p t m + C i e q s 7 k y C G K Q q U K b p S m y p B g z u G S 5 Q K 2 M r i J C s V j L K x 8 d W W C a q d O 8 e E e O + x n + G u r w i n l J F D t s m L W r U S f W T 9 X w 6 1 s U 6 a Q i E B + 1 e M 4 D h i e M F W H M 8 j B m T C k G n z V f h Y j C m Q H w j r o X F D r 4 Q y 4 S 4 H M k 0 g 7 x f i C V B L A w Q U A A I A C A B T r g p 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6 4 K U S i K R 7 g O A A A A E Q A A A B M A H A B G b 3 J t d W x h c y 9 T Z W N 0 a W 9 u M S 5 t I K I Y A C i g F A A A A A A A A A A A A A A A A A A A A A A A A A A A A C t O T S 7 J z M 9 T C I b Q h t Y A U E s B A i 0 A F A A C A A g A U 6 4 K U d H d V o y m A A A A + A A A A B I A A A A A A A A A A A A A A A A A A A A A A E N v b m Z p Z y 9 Q Y W N r Y W d l L n h t b F B L A Q I t A B Q A A g A I A F O u C l E P y u m r p A A A A O k A A A A T A A A A A A A A A A A A A A A A A P I A A A B b Q 2 9 u d G V u d F 9 U e X B l c 1 0 u e G 1 s U E s B A i 0 A F A A C A A g A U 6 4 K U S 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J g b 6 z y b 1 J x K s 4 m a I s + Z r x g A A A A A A g A A A A A A A 2 Y A A M A A A A A Q A A A A 7 d z f w l w M 6 w Z N u c c C R H i F 0 Q A A A A A E g A A A o A A A A B A A A A A c y u j 7 B 4 g G w 7 H E e S r M H p p L U A A A A D M Q 7 x E D F r n Z Z R n C 6 2 I C S d S D E 9 l j o 2 x r N 4 H 7 q i U A s 1 B n m r o 8 2 D r F x 1 B 4 7 U o 0 / Y c + X n I P m 5 b w n o o F + i n d D r T p j y S F d S f + M J x a k / U Z j t o j 7 g N a F A A A A F 9 w I R R 8 b j z N 6 2 w H b I + d e O s x P P Y 7 < / D a t a M a s h u p > 
</file>

<file path=customXml/itemProps1.xml><?xml version="1.0" encoding="utf-8"?>
<ds:datastoreItem xmlns:ds="http://schemas.openxmlformats.org/officeDocument/2006/customXml" ds:itemID="{FD570835-846E-4C55-B45C-6A4BA860912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Summary of Operating Amendments</vt:lpstr>
      <vt:lpstr>Summary of Capital Amendments</vt:lpstr>
      <vt:lpstr>'Summary of Operating Amendments'!Print_Titles</vt:lpstr>
    </vt:vector>
  </TitlesOfParts>
  <Company>Virginia Information Technologies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VITA Program</dc:creator>
  <cp:lastModifiedBy>VITA Program</cp:lastModifiedBy>
  <cp:lastPrinted>2020-08-11T01:47:29Z</cp:lastPrinted>
  <dcterms:created xsi:type="dcterms:W3CDTF">2020-08-11T01:27:58Z</dcterms:created>
  <dcterms:modified xsi:type="dcterms:W3CDTF">2020-08-13T13:41:51Z</dcterms:modified>
</cp:coreProperties>
</file>